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37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Excel_BuiltIn_Print_Area" localSheetId="2">Položky!$A$1:$G$57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Položky!$A$1:$G$155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>0</definedName>
    <definedName name="solver_num" localSheetId="2">0</definedName>
    <definedName name="solver_opt" localSheetId="2">Položky!#REF!</definedName>
    <definedName name="solver_typ" localSheetId="2">1</definedName>
    <definedName name="solver_val" localSheetId="2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8" i="3"/>
  <c r="C110"/>
  <c r="A10" i="2" s="1"/>
  <c r="G109" i="3"/>
  <c r="BE108"/>
  <c r="BD108"/>
  <c r="BC108"/>
  <c r="BB108"/>
  <c r="G108"/>
  <c r="BA108" s="1"/>
  <c r="G107"/>
  <c r="BE106"/>
  <c r="BD106"/>
  <c r="BC106"/>
  <c r="BB106"/>
  <c r="G106"/>
  <c r="BA106" s="1"/>
  <c r="G104"/>
  <c r="G102"/>
  <c r="G100"/>
  <c r="G98"/>
  <c r="BE96"/>
  <c r="BD96"/>
  <c r="BC96"/>
  <c r="BB96"/>
  <c r="BA96"/>
  <c r="C96"/>
  <c r="A9" i="2" s="1"/>
  <c r="G95" i="3"/>
  <c r="G94"/>
  <c r="G93"/>
  <c r="G92"/>
  <c r="G91"/>
  <c r="G89"/>
  <c r="G87"/>
  <c r="G85"/>
  <c r="BE84"/>
  <c r="BD84"/>
  <c r="BC84"/>
  <c r="BB84"/>
  <c r="G84"/>
  <c r="BA84" s="1"/>
  <c r="G83"/>
  <c r="BE82"/>
  <c r="BD82"/>
  <c r="BC82"/>
  <c r="BB82"/>
  <c r="G82"/>
  <c r="BA82" s="1"/>
  <c r="G81"/>
  <c r="G80"/>
  <c r="G78"/>
  <c r="BE76"/>
  <c r="BD76"/>
  <c r="BC76"/>
  <c r="BB76"/>
  <c r="G76"/>
  <c r="BA76" s="1"/>
  <c r="BE74"/>
  <c r="BD74"/>
  <c r="BC74"/>
  <c r="BB74"/>
  <c r="G74"/>
  <c r="BA74" s="1"/>
  <c r="G73"/>
  <c r="BE72"/>
  <c r="BD72"/>
  <c r="BC72"/>
  <c r="BB72"/>
  <c r="G72"/>
  <c r="BA72" s="1"/>
  <c r="G69"/>
  <c r="BE68"/>
  <c r="BD68"/>
  <c r="BC68"/>
  <c r="BB68"/>
  <c r="G68"/>
  <c r="BA68" s="1"/>
  <c r="G66"/>
  <c r="G64"/>
  <c r="G62"/>
  <c r="G61"/>
  <c r="G60"/>
  <c r="G59"/>
  <c r="G58"/>
  <c r="BE57"/>
  <c r="BD57"/>
  <c r="BC57"/>
  <c r="BB57"/>
  <c r="G57"/>
  <c r="BA57" s="1"/>
  <c r="BE56"/>
  <c r="BD56"/>
  <c r="BC56"/>
  <c r="BB56"/>
  <c r="G56"/>
  <c r="BA56" s="1"/>
  <c r="G55"/>
  <c r="BE54"/>
  <c r="BD54"/>
  <c r="BC54"/>
  <c r="BB54"/>
  <c r="G54"/>
  <c r="BA54" s="1"/>
  <c r="G52"/>
  <c r="BE50"/>
  <c r="BD50"/>
  <c r="BC50"/>
  <c r="BB50"/>
  <c r="BA50"/>
  <c r="C50"/>
  <c r="A8" i="2" s="1"/>
  <c r="G49" i="3"/>
  <c r="G47"/>
  <c r="G45"/>
  <c r="G43"/>
  <c r="G41"/>
  <c r="C39"/>
  <c r="A7" i="2" s="1"/>
  <c r="G37" i="3"/>
  <c r="G35"/>
  <c r="G33"/>
  <c r="G31"/>
  <c r="G29"/>
  <c r="G27"/>
  <c r="G25"/>
  <c r="BF23"/>
  <c r="BE23"/>
  <c r="BD23"/>
  <c r="BC23"/>
  <c r="BB23"/>
  <c r="G23"/>
  <c r="BF21"/>
  <c r="BE21"/>
  <c r="BD21"/>
  <c r="BC21"/>
  <c r="BB21"/>
  <c r="G21"/>
  <c r="BE20"/>
  <c r="BD20"/>
  <c r="BC20"/>
  <c r="BB20"/>
  <c r="BA20"/>
  <c r="BA39" s="1"/>
  <c r="BF19"/>
  <c r="BE19"/>
  <c r="BD19"/>
  <c r="BC19"/>
  <c r="BB19"/>
  <c r="G19"/>
  <c r="G18"/>
  <c r="BF17"/>
  <c r="BE17"/>
  <c r="BD17"/>
  <c r="BC17"/>
  <c r="BB17"/>
  <c r="G17"/>
  <c r="G16"/>
  <c r="G14"/>
  <c r="G12"/>
  <c r="G10"/>
  <c r="BF8"/>
  <c r="BE8"/>
  <c r="BD8"/>
  <c r="BC8"/>
  <c r="BB8"/>
  <c r="C2" i="1"/>
  <c r="D2"/>
  <c r="G7"/>
  <c r="C9"/>
  <c r="D15"/>
  <c r="D16"/>
  <c r="D17"/>
  <c r="D18"/>
  <c r="D19"/>
  <c r="D20"/>
  <c r="D21"/>
  <c r="C31"/>
  <c r="C33"/>
  <c r="F33" s="1"/>
  <c r="C1" i="2"/>
  <c r="C2"/>
  <c r="F11"/>
  <c r="C16" i="1" s="1"/>
  <c r="G11" i="2"/>
  <c r="C18" i="1" s="1"/>
  <c r="H11" i="2"/>
  <c r="C17" i="1" s="1"/>
  <c r="I11" i="2"/>
  <c r="C21" i="1"/>
  <c r="BE110" i="3" l="1"/>
  <c r="BB39"/>
  <c r="BC39"/>
  <c r="BC110"/>
  <c r="BB110"/>
  <c r="G39"/>
  <c r="E7" i="2" s="1"/>
  <c r="BD39" i="3"/>
  <c r="BD110"/>
  <c r="G110"/>
  <c r="E10" i="2" s="1"/>
  <c r="G96" i="3"/>
  <c r="E9" i="2" s="1"/>
  <c r="BA110" i="3"/>
  <c r="G50"/>
  <c r="E8" i="2" s="1"/>
  <c r="BE39" i="3"/>
  <c r="E11" i="2" l="1"/>
  <c r="G17" s="1"/>
  <c r="I17" s="1"/>
  <c r="G16" i="1" s="1"/>
  <c r="C15" l="1"/>
  <c r="C19" s="1"/>
  <c r="C22" s="1"/>
  <c r="G18" i="2"/>
  <c r="I18" s="1"/>
  <c r="G17" i="1" s="1"/>
  <c r="G20" i="2"/>
  <c r="I20" s="1"/>
  <c r="G19" i="1" s="1"/>
  <c r="G22" i="2"/>
  <c r="I22" s="1"/>
  <c r="G21" i="1" s="1"/>
  <c r="G16" i="2"/>
  <c r="I16" s="1"/>
  <c r="G15" i="1" s="1"/>
  <c r="G21" i="2"/>
  <c r="I21" s="1"/>
  <c r="G20" i="1" s="1"/>
  <c r="G19" i="2"/>
  <c r="I19" s="1"/>
  <c r="G18" i="1" s="1"/>
  <c r="G23" i="2"/>
  <c r="I23" s="1"/>
  <c r="H24" l="1"/>
  <c r="G23" i="1" s="1"/>
  <c r="C23" s="1"/>
  <c r="F30" s="1"/>
  <c r="F31" s="1"/>
  <c r="F34" s="1"/>
  <c r="G22" l="1"/>
</calcChain>
</file>

<file path=xl/sharedStrings.xml><?xml version="1.0" encoding="utf-8"?>
<sst xmlns="http://schemas.openxmlformats.org/spreadsheetml/2006/main" count="314" uniqueCount="229">
  <si>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</si>
  <si>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</si>
  <si>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</si>
  <si>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</si>
  <si>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</si>
  <si>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</si>
  <si>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</si>
  <si>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</si>
  <si>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</si>
  <si>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</si>
  <si>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</si>
  <si>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</si>
  <si>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</si>
  <si>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</si>
  <si>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</si>
  <si>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</si>
  <si>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</si>
  <si>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</si>
  <si>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</si>
  <si>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</si>
  <si>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</si>
  <si>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</si>
  <si>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</si>
  <si>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</si>
  <si>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</si>
  <si>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</si>
  <si>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</si>
  <si>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</si>
  <si>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</si>
  <si>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</si>
  <si>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</si>
  <si>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</si>
  <si>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</si>
  <si>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</si>
  <si>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</si>
  <si>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</si>
  <si>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</si>
  <si>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 Ing. Pavla Miklová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</si>
  <si>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</si>
  <si>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</si>
  <si>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</si>
  <si>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</si>
  <si>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</si>
  <si>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</si>
  <si>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</si>
  <si>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</si>
  <si>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</si>
  <si>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</si>
  <si>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</si>
  <si>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</si>
  <si>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</si>
  <si>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</si>
  <si>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</si>
  <si>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</si>
  <si>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</si>
  <si>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</si>
  <si>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</si>
  <si>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</si>
  <si>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111_1</t>
  </si>
  <si>
    <t>111_2</t>
  </si>
  <si>
    <t>111_3</t>
  </si>
  <si>
    <t>CELKEM  OBJEKT</t>
  </si>
  <si>
    <t>VEDLEJŠÍ ROZPOČTOVÉ  NÁKLADY</t>
  </si>
  <si>
    <t>Název VRN</t>
  </si>
  <si>
    <t>Kč</t>
  </si>
  <si>
    <t>%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</si>
  <si>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</si>
  <si>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</si>
  <si>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</si>
  <si>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</si>
  <si>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</si>
  <si>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</si>
  <si>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</si>
  <si>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</si>
  <si>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</si>
  <si>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</si>
  <si>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Položkový rozpočet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</si>
  <si>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</si>
  <si>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</si>
  <si>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</si>
  <si>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</si>
  <si>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</si>
  <si>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</si>
  <si>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</si>
  <si>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</si>
  <si>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</si>
  <si>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Nakládání výkopku do 100m3 hor. 1-4</t>
  </si>
  <si>
    <t>m3</t>
  </si>
  <si>
    <t>Vodorovné přemístění výkopku do 10km</t>
  </si>
  <si>
    <t>m2</t>
  </si>
  <si>
    <t>Plošná úprava terénu při nerovnostech od 15 do 20cm</t>
  </si>
  <si>
    <t>Nakládání výkopku do 100m3 hor. 5-7</t>
  </si>
  <si>
    <t>ks</t>
  </si>
  <si>
    <t>R položka</t>
  </si>
  <si>
    <t>Celkem za</t>
  </si>
  <si>
    <t>kus</t>
  </si>
  <si>
    <t>Výsadba dřeviny s balem do 400mm v rovině</t>
  </si>
  <si>
    <t>Výsadba trvalek hrnkovaných</t>
  </si>
  <si>
    <t>t</t>
  </si>
  <si>
    <t>Pěstební substrát</t>
  </si>
  <si>
    <t>Hnojivo Silvamix (pro stromy, keře)</t>
  </si>
  <si>
    <t>kg</t>
  </si>
  <si>
    <t>Kůly ke stromům, dl. 3m</t>
  </si>
  <si>
    <t>Úvazek bavlněný ke stromům</t>
  </si>
  <si>
    <t>m</t>
  </si>
  <si>
    <t>Půlená příčka ke zpevnění kůlů a úvazků</t>
  </si>
  <si>
    <t>Rostlinný materiál:</t>
  </si>
  <si>
    <t>stromy a soliterní keře</t>
  </si>
  <si>
    <t>Zalití rostlin vodou plochy do 20 m2 20x</t>
  </si>
  <si>
    <t>Zalití rostlin vodou plochy nad 20m2 20x</t>
  </si>
  <si>
    <t>167101101</t>
  </si>
  <si>
    <t>162701105</t>
  </si>
  <si>
    <t>182001121</t>
  </si>
  <si>
    <t>167101151</t>
  </si>
  <si>
    <t>X</t>
  </si>
  <si>
    <t>Příprava ploch, založení trávníku:</t>
  </si>
  <si>
    <t>184802111</t>
  </si>
  <si>
    <t>Chemické odplevelení půdy před založením kultury přes 20m2 v rovině</t>
  </si>
  <si>
    <t>183403114</t>
  </si>
  <si>
    <t>Obdělání půdy kultivátorováním, rovině, 2x</t>
  </si>
  <si>
    <t>183403111</t>
  </si>
  <si>
    <t>Obdělání půdy nakopáním v rovině, 2x</t>
  </si>
  <si>
    <t>183403153</t>
  </si>
  <si>
    <t>Obdělání půdy hrabáním v rovině 2x</t>
  </si>
  <si>
    <t>183403161</t>
  </si>
  <si>
    <t>Obdělání půdy válením v rovině 2x</t>
  </si>
  <si>
    <t>181451131</t>
  </si>
  <si>
    <t>Založení trávníku výsevem parkového v rovině</t>
  </si>
  <si>
    <t>185802113</t>
  </si>
  <si>
    <t>Hnojení umělým hnojivem naširoko v rovině nebo do svahu 1:5</t>
  </si>
  <si>
    <t>hřištní travní směs-3kg/100m2, zahrnuje 1. pokos</t>
  </si>
  <si>
    <t>hnojení granutátem,3x80/100=2,4/1000=0,0024t</t>
  </si>
  <si>
    <t>183205112</t>
  </si>
  <si>
    <t>Založení záhonu pro výsadbu rostlin,zem.tř.3</t>
  </si>
  <si>
    <t>Totální herbicid</t>
  </si>
  <si>
    <t>l</t>
  </si>
  <si>
    <t>Zemina na modelace terénu</t>
  </si>
  <si>
    <t>dovoz ornice ze zdrojů investora</t>
  </si>
  <si>
    <t>Mulčovací substrát</t>
  </si>
  <si>
    <t>fermentovaná kůra smrková</t>
  </si>
  <si>
    <t>Osivo travní směsi</t>
  </si>
  <si>
    <t>hřištní travní směs-3kg/100m2</t>
  </si>
  <si>
    <t>Hnojivo dusíkaté</t>
  </si>
  <si>
    <t>NPK, 3kg/100m2</t>
  </si>
  <si>
    <t>Výsadba rostlin:</t>
  </si>
  <si>
    <t>velikost 100-125cm</t>
  </si>
  <si>
    <t>Keř vřesovištní/ Rhododendron Grandiflora</t>
  </si>
  <si>
    <t>Rgr</t>
  </si>
  <si>
    <t>Ach</t>
  </si>
  <si>
    <t>Trvalka/ Carex Ice Dance</t>
  </si>
  <si>
    <t>CID</t>
  </si>
  <si>
    <t>Rs</t>
  </si>
  <si>
    <t>Trvalka/ Rodgersia sambucifolia</t>
  </si>
  <si>
    <t>183101221</t>
  </si>
  <si>
    <t>Jamky pro výsadbu rostlin s 50% vým.p. do 1m3</t>
  </si>
  <si>
    <t>strom</t>
  </si>
  <si>
    <t>183101215</t>
  </si>
  <si>
    <t>Výsadba dřeviny s balem do 600mm v rovině</t>
  </si>
  <si>
    <t>184102113</t>
  </si>
  <si>
    <t>184102115</t>
  </si>
  <si>
    <t>Ukotvení kmene dřeviny třemi kůly o délce do 3m</t>
  </si>
  <si>
    <t>183211322</t>
  </si>
  <si>
    <t>185802114</t>
  </si>
  <si>
    <t>Zhotovení obalu kmene z rákosové rohože</t>
  </si>
  <si>
    <t>Mulčování vysázených rostlin při tl. Mulče do100mm</t>
  </si>
  <si>
    <t>mulčování kůrovým substrátem</t>
  </si>
  <si>
    <t>Jamky pro výsadbu rostlin s výměnou půdy na 50% v rovině do 0,4m3</t>
  </si>
  <si>
    <t>Specifikace:</t>
  </si>
  <si>
    <t>Rákosová rohož</t>
  </si>
  <si>
    <t>standartní a vřesovištní keře, trvalky 710m2</t>
  </si>
  <si>
    <t>184801131</t>
  </si>
  <si>
    <t>Ošetření rosltin ve skupinách 8x</t>
  </si>
  <si>
    <t>184801121</t>
  </si>
  <si>
    <t>Ošetření vysázených rostlin soliterních 8x</t>
  </si>
  <si>
    <t>20litrů/m2, - 1. rok 8x, 2.-3. rok 6x</t>
  </si>
  <si>
    <t>60litrů/soliterní keř a strom listnatý-1.rok 8x, 2.-3.rok 6x</t>
  </si>
  <si>
    <t>185804311</t>
  </si>
  <si>
    <t>Následná péče po dobu 3 let:</t>
  </si>
  <si>
    <t>185804312</t>
  </si>
  <si>
    <t>STAVEBNÍ ÚPRAVY ZPEVNĚNÝCH PLOCH AREÁLU FBI</t>
  </si>
  <si>
    <t>7/2020</t>
  </si>
  <si>
    <t>ÚRS CÚ 2020</t>
  </si>
  <si>
    <t>111_4</t>
  </si>
  <si>
    <t>řez poškozených a odkvetlých větví a výhonů,odplevelení, ošetření proti chorobám, 1/rok doplnění mulče, případné  hnojení</t>
  </si>
  <si>
    <t>Řez poškozených větví a větví vrůstajících do koruny, odplevelení s nakypřením, ošetření proti chorobám, 1/rok kontrola a oprava nebo odstranění kotvících a ochranných prvků, případné hnojení</t>
  </si>
  <si>
    <t>velikost 16-18cm, výška kmene 250cm</t>
  </si>
  <si>
    <t>Hydrogel jemný s aplikací</t>
  </si>
  <si>
    <t>strom list./800g, sol.keř/400g, keř/20-30g, trvalka/15g</t>
  </si>
  <si>
    <t>Rašelinový susbstrát</t>
  </si>
  <si>
    <t>vřesovištní/0,06m3 s dovozem</t>
  </si>
  <si>
    <t>Trvalkový substrát</t>
  </si>
  <si>
    <t>trvalky/0,0017m3 s dovozem</t>
  </si>
  <si>
    <t>7/2020 STAVEBNÍ ÚPRAVY ZPEVNĚNÝCH PLOCH AREÁLU FBI</t>
  </si>
  <si>
    <t>SO 04 SADOVÉ ÚPRAVY - PARKOVIŠTĚ SEVER</t>
  </si>
  <si>
    <t>plocha po obvodu parkoviště</t>
  </si>
  <si>
    <t>materiál na nutné doplnění zeminy k dorovnání</t>
  </si>
  <si>
    <t>v ploše založení trávníku a záhonu</t>
  </si>
  <si>
    <t>travnatá plocha v atriu 2x300=600</t>
  </si>
  <si>
    <t>R-položka</t>
  </si>
  <si>
    <t>Doplnění zeminy na dorovnání terénu</t>
  </si>
  <si>
    <t>postřik 6 litrů/ha, 6x370/10000=0,222</t>
  </si>
  <si>
    <t>Ochrana stromů během stavby:</t>
  </si>
  <si>
    <t>184818231</t>
  </si>
  <si>
    <t>Ochrana stromu bedněním-průměru kmene do 30cm, včetně odstranění</t>
  </si>
  <si>
    <t>Ochrana do výšky 200cm</t>
  </si>
  <si>
    <t>184818232</t>
  </si>
  <si>
    <t>Ochrana stromu bedněním-průměru kmene do 50cm včetně odstranění</t>
  </si>
  <si>
    <t>184818233</t>
  </si>
  <si>
    <t>Ochrana stromu bedněním-průměru kmene do 70cm včetně odstranění</t>
  </si>
  <si>
    <t xml:space="preserve">Uložení odpadu na skládku včetně odvozu </t>
  </si>
  <si>
    <t>odpad po odstranění bednění</t>
  </si>
  <si>
    <t>Doplňkové a přidružené práce</t>
  </si>
  <si>
    <t>hod.</t>
  </si>
  <si>
    <t xml:space="preserve">vřesovištní </t>
  </si>
  <si>
    <t>Carpinus betulus Fastigiata</t>
  </si>
  <si>
    <t>záhony s mulč.s.-70m2</t>
  </si>
  <si>
    <t xml:space="preserve">Hnojení umělým hnojivem k jedn. rostlinám v rovině </t>
  </si>
  <si>
    <t>Stromy/0,3m2 s dovozem</t>
  </si>
  <si>
    <t>k soliterním keřům 0,03kg, ke stromům 0,2kg</t>
  </si>
  <si>
    <t>Strom listnatý/ Carpinus betulus Fastigiata</t>
  </si>
  <si>
    <t>Trvalka/ Astilbe sinensis Vision in Red</t>
  </si>
  <si>
    <t>HaPP</t>
  </si>
  <si>
    <t>Trvalka/ Heuchera americana Palace Purple</t>
  </si>
  <si>
    <t>HaB</t>
  </si>
  <si>
    <t>Trvalka/ Heuchera americana Baysenberry</t>
  </si>
  <si>
    <t>1.rok 2x, 2. a 3.rok 3x, 70x8=560</t>
  </si>
  <si>
    <t>1. rok 2x, 2. a 3.rok 3x,9x8=72</t>
  </si>
  <si>
    <t>SO 04</t>
  </si>
  <si>
    <t>SADOVÉ ÚPRAVY- PARKOVIŠTĚ SEVER</t>
  </si>
</sst>
</file>

<file path=xl/styles.xml><?xml version="1.0" encoding="utf-8"?>
<styleSheet xmlns="http://schemas.openxmlformats.org/spreadsheetml/2006/main">
  <numFmts count="5">
    <numFmt numFmtId="164" formatCode="dd/mm/yy"/>
    <numFmt numFmtId="165" formatCode="0.0"/>
    <numFmt numFmtId="166" formatCode="#,##0&quot; Kč&quot;"/>
    <numFmt numFmtId="167" formatCode="#,##0.0000"/>
    <numFmt numFmtId="168" formatCode="#,##0.000"/>
  </numFmts>
  <fonts count="26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6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53"/>
      <name val="Arial CE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color indexed="25"/>
      <name val="Arial CE"/>
      <family val="2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sz val="8"/>
      <color indexed="55"/>
      <name val="Arial CE"/>
      <family val="2"/>
      <charset val="238"/>
    </font>
    <font>
      <sz val="8"/>
      <color indexed="20"/>
      <name val="Arial CE"/>
      <family val="2"/>
      <charset val="238"/>
    </font>
    <font>
      <sz val="8"/>
      <color rgb="FFA50021"/>
      <name val="Arial"/>
      <family val="2"/>
      <charset val="1"/>
    </font>
    <font>
      <sz val="8"/>
      <color rgb="FFA5002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6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</borders>
  <cellStyleXfs count="3">
    <xf numFmtId="0" fontId="0" fillId="0" borderId="0"/>
    <xf numFmtId="0" fontId="15" fillId="0" borderId="0"/>
    <xf numFmtId="0" fontId="20" fillId="0" borderId="0"/>
  </cellStyleXfs>
  <cellXfs count="229">
    <xf numFmtId="0" fontId="0" fillId="0" borderId="0" xfId="0"/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3" fillId="0" borderId="4" xfId="0" applyFont="1" applyBorder="1"/>
    <xf numFmtId="49" fontId="3" fillId="0" borderId="5" xfId="0" applyNumberFormat="1" applyFont="1" applyBorder="1" applyAlignment="1">
      <alignment horizontal="left"/>
    </xf>
    <xf numFmtId="0" fontId="0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 applyAlignment="1">
      <alignment horizontal="left"/>
    </xf>
    <xf numFmtId="0" fontId="2" fillId="0" borderId="6" xfId="0" applyFont="1" applyBorder="1"/>
    <xf numFmtId="49" fontId="3" fillId="0" borderId="10" xfId="0" applyNumberFormat="1" applyFont="1" applyBorder="1" applyAlignment="1">
      <alignment horizontal="left"/>
    </xf>
    <xf numFmtId="49" fontId="2" fillId="2" borderId="6" xfId="0" applyNumberFormat="1" applyFont="1" applyFill="1" applyBorder="1"/>
    <xf numFmtId="49" fontId="0" fillId="2" borderId="7" xfId="0" applyNumberFormat="1" applyFont="1" applyFill="1" applyBorder="1"/>
    <xf numFmtId="0" fontId="3" fillId="0" borderId="9" xfId="0" applyFont="1" applyFill="1" applyBorder="1"/>
    <xf numFmtId="3" fontId="3" fillId="0" borderId="10" xfId="0" applyNumberFormat="1" applyFont="1" applyBorder="1" applyAlignment="1">
      <alignment horizontal="left"/>
    </xf>
    <xf numFmtId="0" fontId="0" fillId="0" borderId="0" xfId="0" applyFill="1"/>
    <xf numFmtId="49" fontId="2" fillId="2" borderId="11" xfId="0" applyNumberFormat="1" applyFont="1" applyFill="1" applyBorder="1"/>
    <xf numFmtId="49" fontId="0" fillId="2" borderId="12" xfId="0" applyNumberFormat="1" applyFont="1" applyFill="1" applyBorder="1"/>
    <xf numFmtId="49" fontId="3" fillId="0" borderId="9" xfId="0" applyNumberFormat="1" applyFont="1" applyBorder="1" applyAlignment="1">
      <alignment horizontal="left"/>
    </xf>
    <xf numFmtId="0" fontId="3" fillId="0" borderId="13" xfId="0" applyFont="1" applyBorder="1"/>
    <xf numFmtId="0" fontId="3" fillId="0" borderId="9" xfId="0" applyNumberFormat="1" applyFont="1" applyBorder="1"/>
    <xf numFmtId="0" fontId="3" fillId="0" borderId="1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3" fillId="0" borderId="14" xfId="0" applyFont="1" applyBorder="1" applyAlignment="1">
      <alignment horizontal="left"/>
    </xf>
    <xf numFmtId="0" fontId="0" fillId="0" borderId="0" xfId="0" applyBorder="1"/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0" fillId="0" borderId="0" xfId="0" applyFont="1" applyFill="1" applyBorder="1" applyAlignment="1">
      <alignment wrapText="1"/>
    </xf>
    <xf numFmtId="0" fontId="3" fillId="0" borderId="9" xfId="0" applyFont="1" applyBorder="1" applyAlignment="1"/>
    <xf numFmtId="0" fontId="3" fillId="0" borderId="14" xfId="0" applyFont="1" applyBorder="1" applyAlignment="1"/>
    <xf numFmtId="3" fontId="0" fillId="0" borderId="0" xfId="0" applyNumberFormat="1"/>
    <xf numFmtId="0" fontId="3" fillId="0" borderId="6" xfId="0" applyFont="1" applyBorder="1"/>
    <xf numFmtId="0" fontId="3" fillId="0" borderId="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0" fillId="0" borderId="19" xfId="0" applyBorder="1"/>
    <xf numFmtId="0" fontId="0" fillId="0" borderId="20" xfId="0" applyFont="1" applyBorder="1"/>
    <xf numFmtId="3" fontId="0" fillId="0" borderId="5" xfId="0" applyNumberFormat="1" applyBorder="1"/>
    <xf numFmtId="0" fontId="0" fillId="0" borderId="1" xfId="0" applyBorder="1"/>
    <xf numFmtId="3" fontId="0" fillId="0" borderId="3" xfId="0" applyNumberFormat="1" applyBorder="1"/>
    <xf numFmtId="0" fontId="0" fillId="0" borderId="2" xfId="0" applyBorder="1"/>
    <xf numFmtId="0" fontId="0" fillId="0" borderId="6" xfId="0" applyBorder="1"/>
    <xf numFmtId="3" fontId="0" fillId="0" borderId="8" xfId="0" applyNumberFormat="1" applyBorder="1"/>
    <xf numFmtId="0" fontId="0" fillId="0" borderId="7" xfId="0" applyBorder="1"/>
    <xf numFmtId="0" fontId="0" fillId="0" borderId="21" xfId="0" applyFont="1" applyBorder="1"/>
    <xf numFmtId="0" fontId="0" fillId="0" borderId="20" xfId="0" applyFont="1" applyBorder="1" applyAlignment="1">
      <alignment shrinkToFit="1"/>
    </xf>
    <xf numFmtId="0" fontId="0" fillId="0" borderId="22" xfId="0" applyFont="1" applyBorder="1"/>
    <xf numFmtId="0" fontId="0" fillId="0" borderId="11" xfId="0" applyFont="1" applyBorder="1"/>
    <xf numFmtId="3" fontId="0" fillId="0" borderId="23" xfId="0" applyNumberFormat="1" applyBorder="1"/>
    <xf numFmtId="0" fontId="0" fillId="0" borderId="24" xfId="0" applyFont="1" applyBorder="1"/>
    <xf numFmtId="3" fontId="0" fillId="0" borderId="25" xfId="0" applyNumberFormat="1" applyBorder="1"/>
    <xf numFmtId="0" fontId="0" fillId="0" borderId="26" xfId="0" applyBorder="1"/>
    <xf numFmtId="0" fontId="2" fillId="2" borderId="1" xfId="0" applyFont="1" applyFill="1" applyBorder="1"/>
    <xf numFmtId="0" fontId="2" fillId="2" borderId="3" xfId="0" applyFont="1" applyFill="1" applyBorder="1"/>
    <xf numFmtId="0" fontId="2" fillId="2" borderId="2" xfId="0" applyFont="1" applyFill="1" applyBorder="1"/>
    <xf numFmtId="0" fontId="2" fillId="2" borderId="27" xfId="0" applyFont="1" applyFill="1" applyBorder="1"/>
    <xf numFmtId="0" fontId="2" fillId="2" borderId="28" xfId="0" applyFont="1" applyFill="1" applyBorder="1"/>
    <xf numFmtId="0" fontId="0" fillId="0" borderId="12" xfId="0" applyBorder="1"/>
    <xf numFmtId="0" fontId="0" fillId="0" borderId="29" xfId="0" applyFont="1" applyBorder="1"/>
    <xf numFmtId="0" fontId="0" fillId="0" borderId="30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ont="1" applyFill="1" applyBorder="1"/>
    <xf numFmtId="0" fontId="0" fillId="0" borderId="31" xfId="0" applyBorder="1"/>
    <xf numFmtId="0" fontId="0" fillId="0" borderId="32" xfId="0" applyBorder="1"/>
    <xf numFmtId="0" fontId="0" fillId="0" borderId="33" xfId="0" applyFont="1" applyBorder="1"/>
    <xf numFmtId="0" fontId="0" fillId="0" borderId="34" xfId="0" applyBorder="1"/>
    <xf numFmtId="165" fontId="0" fillId="0" borderId="35" xfId="0" applyNumberFormat="1" applyBorder="1" applyAlignment="1">
      <alignment horizontal="right"/>
    </xf>
    <xf numFmtId="0" fontId="0" fillId="0" borderId="35" xfId="0" applyBorder="1"/>
    <xf numFmtId="0" fontId="0" fillId="0" borderId="8" xfId="0" applyBorder="1"/>
    <xf numFmtId="165" fontId="0" fillId="0" borderId="7" xfId="0" applyNumberFormat="1" applyBorder="1" applyAlignment="1">
      <alignment horizontal="right"/>
    </xf>
    <xf numFmtId="0" fontId="5" fillId="2" borderId="24" xfId="0" applyFont="1" applyFill="1" applyBorder="1"/>
    <xf numFmtId="0" fontId="5" fillId="2" borderId="25" xfId="0" applyFont="1" applyFill="1" applyBorder="1"/>
    <xf numFmtId="0" fontId="5" fillId="2" borderId="26" xfId="0" applyFont="1" applyFill="1" applyBorder="1"/>
    <xf numFmtId="0" fontId="5" fillId="0" borderId="0" xfId="0" applyFont="1"/>
    <xf numFmtId="0" fontId="0" fillId="0" borderId="0" xfId="0" applyFont="1" applyAlignment="1"/>
    <xf numFmtId="0" fontId="0" fillId="0" borderId="0" xfId="0" applyAlignment="1">
      <alignment vertical="top" wrapText="1"/>
    </xf>
    <xf numFmtId="0" fontId="2" fillId="0" borderId="36" xfId="1" applyFont="1" applyBorder="1" applyAlignment="1">
      <alignment wrapText="1"/>
    </xf>
    <xf numFmtId="0" fontId="0" fillId="0" borderId="37" xfId="1" applyFont="1" applyBorder="1"/>
    <xf numFmtId="0" fontId="0" fillId="0" borderId="36" xfId="0" applyNumberFormat="1" applyBorder="1" applyAlignment="1">
      <alignment horizontal="left"/>
    </xf>
    <xf numFmtId="49" fontId="2" fillId="2" borderId="16" xfId="0" applyNumberFormat="1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3" fontId="0" fillId="0" borderId="12" xfId="0" applyNumberFormat="1" applyFont="1" applyBorder="1"/>
    <xf numFmtId="3" fontId="0" fillId="0" borderId="41" xfId="0" applyNumberFormat="1" applyFont="1" applyBorder="1"/>
    <xf numFmtId="3" fontId="0" fillId="0" borderId="42" xfId="0" applyNumberFormat="1" applyFont="1" applyBorder="1"/>
    <xf numFmtId="0" fontId="2" fillId="2" borderId="16" xfId="0" applyFont="1" applyFill="1" applyBorder="1"/>
    <xf numFmtId="0" fontId="2" fillId="2" borderId="17" xfId="0" applyFont="1" applyFill="1" applyBorder="1"/>
    <xf numFmtId="3" fontId="2" fillId="2" borderId="18" xfId="0" applyNumberFormat="1" applyFont="1" applyFill="1" applyBorder="1"/>
    <xf numFmtId="3" fontId="2" fillId="2" borderId="38" xfId="0" applyNumberFormat="1" applyFont="1" applyFill="1" applyBorder="1"/>
    <xf numFmtId="3" fontId="2" fillId="2" borderId="39" xfId="0" applyNumberFormat="1" applyFont="1" applyFill="1" applyBorder="1"/>
    <xf numFmtId="3" fontId="2" fillId="2" borderId="40" xfId="0" applyNumberFormat="1" applyFont="1" applyFill="1" applyBorder="1"/>
    <xf numFmtId="0" fontId="2" fillId="0" borderId="0" xfId="0" applyFont="1"/>
    <xf numFmtId="0" fontId="0" fillId="2" borderId="28" xfId="0" applyFill="1" applyBorder="1"/>
    <xf numFmtId="0" fontId="2" fillId="2" borderId="4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right"/>
    </xf>
    <xf numFmtId="4" fontId="4" fillId="2" borderId="28" xfId="0" applyNumberFormat="1" applyFont="1" applyFill="1" applyBorder="1" applyAlignment="1">
      <alignment horizontal="right"/>
    </xf>
    <xf numFmtId="0" fontId="0" fillId="0" borderId="15" xfId="0" applyFont="1" applyBorder="1"/>
    <xf numFmtId="3" fontId="0" fillId="0" borderId="21" xfId="0" applyNumberFormat="1" applyFont="1" applyBorder="1" applyAlignment="1">
      <alignment horizontal="right"/>
    </xf>
    <xf numFmtId="165" fontId="0" fillId="0" borderId="9" xfId="0" applyNumberFormat="1" applyFont="1" applyBorder="1" applyAlignment="1">
      <alignment horizontal="right"/>
    </xf>
    <xf numFmtId="3" fontId="0" fillId="0" borderId="31" xfId="0" applyNumberFormat="1" applyFont="1" applyBorder="1" applyAlignment="1">
      <alignment horizontal="right"/>
    </xf>
    <xf numFmtId="4" fontId="0" fillId="0" borderId="20" xfId="0" applyNumberFormat="1" applyFont="1" applyBorder="1" applyAlignment="1">
      <alignment horizontal="right"/>
    </xf>
    <xf numFmtId="3" fontId="0" fillId="0" borderId="15" xfId="0" applyNumberFormat="1" applyFont="1" applyBorder="1" applyAlignment="1">
      <alignment horizontal="right"/>
    </xf>
    <xf numFmtId="0" fontId="0" fillId="2" borderId="24" xfId="0" applyFill="1" applyBorder="1"/>
    <xf numFmtId="0" fontId="2" fillId="2" borderId="25" xfId="0" applyFont="1" applyFill="1" applyBorder="1"/>
    <xf numFmtId="0" fontId="0" fillId="2" borderId="25" xfId="0" applyFill="1" applyBorder="1"/>
    <xf numFmtId="4" fontId="0" fillId="2" borderId="44" xfId="0" applyNumberFormat="1" applyFill="1" applyBorder="1"/>
    <xf numFmtId="4" fontId="0" fillId="2" borderId="24" xfId="0" applyNumberFormat="1" applyFill="1" applyBorder="1"/>
    <xf numFmtId="4" fontId="0" fillId="2" borderId="25" xfId="0" applyNumberFormat="1" applyFill="1" applyBorder="1"/>
    <xf numFmtId="3" fontId="3" fillId="0" borderId="0" xfId="0" applyNumberFormat="1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 applyBorder="1"/>
    <xf numFmtId="0" fontId="15" fillId="0" borderId="0" xfId="1"/>
    <xf numFmtId="0" fontId="15" fillId="0" borderId="0" xfId="1" applyAlignment="1">
      <alignment horizontal="right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right"/>
    </xf>
    <xf numFmtId="0" fontId="15" fillId="0" borderId="36" xfId="1" applyBorder="1"/>
    <xf numFmtId="0" fontId="3" fillId="0" borderId="37" xfId="1" applyFont="1" applyBorder="1" applyAlignment="1">
      <alignment horizontal="right"/>
    </xf>
    <xf numFmtId="0" fontId="15" fillId="0" borderId="36" xfId="1" applyBorder="1" applyAlignment="1">
      <alignment horizontal="left"/>
    </xf>
    <xf numFmtId="0" fontId="3" fillId="0" borderId="0" xfId="1" applyFont="1"/>
    <xf numFmtId="0" fontId="0" fillId="0" borderId="0" xfId="1" applyFont="1"/>
    <xf numFmtId="0" fontId="15" fillId="0" borderId="0" xfId="1" applyAlignment="1"/>
    <xf numFmtId="49" fontId="3" fillId="2" borderId="9" xfId="1" applyNumberFormat="1" applyFont="1" applyFill="1" applyBorder="1"/>
    <xf numFmtId="0" fontId="3" fillId="2" borderId="7" xfId="1" applyFont="1" applyFill="1" applyBorder="1" applyAlignment="1">
      <alignment horizontal="center"/>
    </xf>
    <xf numFmtId="0" fontId="3" fillId="2" borderId="7" xfId="1" applyNumberFormat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2" fillId="0" borderId="41" xfId="1" applyFont="1" applyBorder="1" applyAlignment="1">
      <alignment horizontal="center"/>
    </xf>
    <xf numFmtId="49" fontId="2" fillId="0" borderId="41" xfId="1" applyNumberFormat="1" applyFont="1" applyBorder="1" applyAlignment="1">
      <alignment horizontal="left"/>
    </xf>
    <xf numFmtId="0" fontId="2" fillId="0" borderId="41" xfId="1" applyFont="1" applyBorder="1"/>
    <xf numFmtId="0" fontId="15" fillId="0" borderId="41" xfId="1" applyBorder="1" applyAlignment="1">
      <alignment horizontal="center"/>
    </xf>
    <xf numFmtId="0" fontId="15" fillId="0" borderId="41" xfId="1" applyNumberFormat="1" applyBorder="1" applyAlignment="1">
      <alignment horizontal="right"/>
    </xf>
    <xf numFmtId="0" fontId="15" fillId="0" borderId="41" xfId="1" applyNumberFormat="1" applyBorder="1"/>
    <xf numFmtId="0" fontId="15" fillId="0" borderId="0" xfId="1" applyNumberFormat="1"/>
    <xf numFmtId="0" fontId="10" fillId="0" borderId="0" xfId="1" applyFont="1"/>
    <xf numFmtId="0" fontId="0" fillId="0" borderId="41" xfId="1" applyFont="1" applyBorder="1" applyAlignment="1">
      <alignment horizontal="center"/>
    </xf>
    <xf numFmtId="49" fontId="6" fillId="0" borderId="41" xfId="1" applyNumberFormat="1" applyFont="1" applyBorder="1" applyAlignment="1">
      <alignment horizontal="left"/>
    </xf>
    <xf numFmtId="0" fontId="6" fillId="0" borderId="41" xfId="1" applyFont="1" applyBorder="1"/>
    <xf numFmtId="0" fontId="6" fillId="0" borderId="41" xfId="1" applyFont="1" applyBorder="1" applyAlignment="1">
      <alignment horizontal="center"/>
    </xf>
    <xf numFmtId="2" fontId="6" fillId="0" borderId="41" xfId="1" applyNumberFormat="1" applyFont="1" applyBorder="1" applyAlignment="1">
      <alignment horizontal="right"/>
    </xf>
    <xf numFmtId="4" fontId="6" fillId="0" borderId="41" xfId="1" applyNumberFormat="1" applyFont="1" applyBorder="1"/>
    <xf numFmtId="0" fontId="11" fillId="0" borderId="41" xfId="1" applyFont="1" applyBorder="1"/>
    <xf numFmtId="0" fontId="0" fillId="0" borderId="41" xfId="1" applyFont="1" applyBorder="1" applyAlignment="1">
      <alignment horizontal="center" vertical="top"/>
    </xf>
    <xf numFmtId="49" fontId="6" fillId="0" borderId="41" xfId="1" applyNumberFormat="1" applyFont="1" applyBorder="1" applyAlignment="1">
      <alignment horizontal="left" vertical="top"/>
    </xf>
    <xf numFmtId="0" fontId="6" fillId="0" borderId="41" xfId="1" applyFont="1" applyBorder="1" applyAlignment="1">
      <alignment wrapText="1"/>
    </xf>
    <xf numFmtId="49" fontId="6" fillId="0" borderId="41" xfId="1" applyNumberFormat="1" applyFont="1" applyBorder="1" applyAlignment="1">
      <alignment horizontal="center" shrinkToFit="1"/>
    </xf>
    <xf numFmtId="4" fontId="6" fillId="0" borderId="41" xfId="1" applyNumberFormat="1" applyFont="1" applyBorder="1" applyAlignment="1">
      <alignment horizontal="right"/>
    </xf>
    <xf numFmtId="0" fontId="15" fillId="2" borderId="4" xfId="1" applyFill="1" applyBorder="1" applyAlignment="1">
      <alignment horizontal="center"/>
    </xf>
    <xf numFmtId="49" fontId="12" fillId="2" borderId="4" xfId="1" applyNumberFormat="1" applyFont="1" applyFill="1" applyBorder="1" applyAlignment="1">
      <alignment horizontal="left"/>
    </xf>
    <xf numFmtId="0" fontId="12" fillId="2" borderId="4" xfId="1" applyFont="1" applyFill="1" applyBorder="1"/>
    <xf numFmtId="4" fontId="15" fillId="2" borderId="4" xfId="1" applyNumberFormat="1" applyFill="1" applyBorder="1" applyAlignment="1">
      <alignment horizontal="right"/>
    </xf>
    <xf numFmtId="4" fontId="2" fillId="2" borderId="4" xfId="1" applyNumberFormat="1" applyFont="1" applyFill="1" applyBorder="1"/>
    <xf numFmtId="3" fontId="15" fillId="0" borderId="0" xfId="1" applyNumberFormat="1"/>
    <xf numFmtId="0" fontId="11" fillId="0" borderId="41" xfId="1" applyFont="1" applyBorder="1" applyAlignment="1">
      <alignment wrapText="1"/>
    </xf>
    <xf numFmtId="0" fontId="13" fillId="0" borderId="0" xfId="1" applyFont="1"/>
    <xf numFmtId="0" fontId="6" fillId="0" borderId="0" xfId="1" applyFont="1"/>
    <xf numFmtId="167" fontId="6" fillId="0" borderId="41" xfId="1" applyNumberFormat="1" applyFont="1" applyBorder="1" applyAlignment="1">
      <alignment horizontal="right"/>
    </xf>
    <xf numFmtId="168" fontId="6" fillId="0" borderId="41" xfId="1" applyNumberFormat="1" applyFont="1" applyBorder="1" applyAlignment="1">
      <alignment horizontal="right"/>
    </xf>
    <xf numFmtId="0" fontId="14" fillId="0" borderId="12" xfId="0" applyFont="1" applyBorder="1" applyAlignment="1">
      <alignment wrapText="1"/>
    </xf>
    <xf numFmtId="0" fontId="6" fillId="0" borderId="12" xfId="1" applyFont="1" applyBorder="1" applyAlignment="1">
      <alignment horizontal="center"/>
    </xf>
    <xf numFmtId="4" fontId="6" fillId="0" borderId="29" xfId="1" applyNumberFormat="1" applyFont="1" applyBorder="1"/>
    <xf numFmtId="4" fontId="6" fillId="0" borderId="0" xfId="1" applyNumberFormat="1" applyFont="1" applyBorder="1"/>
    <xf numFmtId="0" fontId="16" fillId="0" borderId="41" xfId="1" applyFont="1" applyBorder="1" applyAlignment="1">
      <alignment wrapText="1"/>
    </xf>
    <xf numFmtId="0" fontId="15" fillId="0" borderId="29" xfId="1" applyBorder="1"/>
    <xf numFmtId="0" fontId="17" fillId="0" borderId="41" xfId="1" applyFont="1" applyBorder="1" applyAlignment="1">
      <alignment wrapText="1"/>
    </xf>
    <xf numFmtId="0" fontId="15" fillId="0" borderId="41" xfId="1" applyFont="1" applyBorder="1" applyAlignment="1">
      <alignment horizontal="center" vertical="top"/>
    </xf>
    <xf numFmtId="4" fontId="15" fillId="0" borderId="0" xfId="1" applyNumberFormat="1"/>
    <xf numFmtId="49" fontId="17" fillId="0" borderId="41" xfId="1" applyNumberFormat="1" applyFont="1" applyBorder="1" applyAlignment="1">
      <alignment horizontal="left"/>
    </xf>
    <xf numFmtId="0" fontId="17" fillId="0" borderId="41" xfId="1" applyFont="1" applyBorder="1"/>
    <xf numFmtId="0" fontId="17" fillId="0" borderId="41" xfId="1" applyFont="1" applyBorder="1" applyAlignment="1">
      <alignment horizontal="center"/>
    </xf>
    <xf numFmtId="0" fontId="17" fillId="0" borderId="41" xfId="1" applyNumberFormat="1" applyFont="1" applyBorder="1" applyAlignment="1">
      <alignment horizontal="right"/>
    </xf>
    <xf numFmtId="0" fontId="17" fillId="0" borderId="41" xfId="1" applyNumberFormat="1" applyFont="1" applyBorder="1"/>
    <xf numFmtId="0" fontId="17" fillId="0" borderId="0" xfId="1" applyNumberFormat="1" applyFont="1"/>
    <xf numFmtId="0" fontId="17" fillId="0" borderId="0" xfId="1" applyFont="1"/>
    <xf numFmtId="0" fontId="18" fillId="0" borderId="0" xfId="1" applyFont="1"/>
    <xf numFmtId="2" fontId="17" fillId="0" borderId="41" xfId="1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0" fillId="0" borderId="45" xfId="1" applyFont="1" applyBorder="1"/>
    <xf numFmtId="0" fontId="6" fillId="0" borderId="45" xfId="0" applyNumberFormat="1" applyFont="1" applyBorder="1"/>
    <xf numFmtId="0" fontId="19" fillId="0" borderId="41" xfId="1" applyFont="1" applyBorder="1" applyAlignment="1">
      <alignment horizontal="center"/>
    </xf>
    <xf numFmtId="0" fontId="21" fillId="0" borderId="46" xfId="2" applyFont="1" applyBorder="1" applyAlignment="1">
      <alignment horizontal="center" vertical="top" wrapText="1"/>
    </xf>
    <xf numFmtId="0" fontId="21" fillId="0" borderId="0" xfId="2" applyFont="1" applyBorder="1" applyAlignment="1">
      <alignment horizontal="left" vertical="top" wrapText="1"/>
    </xf>
    <xf numFmtId="0" fontId="22" fillId="0" borderId="0" xfId="1" applyNumberFormat="1" applyFont="1"/>
    <xf numFmtId="0" fontId="23" fillId="0" borderId="41" xfId="1" applyFont="1" applyBorder="1" applyAlignment="1">
      <alignment wrapText="1"/>
    </xf>
    <xf numFmtId="4" fontId="6" fillId="2" borderId="4" xfId="1" applyNumberFormat="1" applyFont="1" applyFill="1" applyBorder="1" applyAlignment="1">
      <alignment horizontal="right"/>
    </xf>
    <xf numFmtId="0" fontId="24" fillId="0" borderId="0" xfId="2" applyFont="1" applyBorder="1" applyAlignment="1">
      <alignment horizontal="left" vertical="top" wrapText="1"/>
    </xf>
    <xf numFmtId="0" fontId="25" fillId="0" borderId="41" xfId="1" applyFont="1" applyBorder="1" applyAlignment="1">
      <alignment wrapText="1"/>
    </xf>
    <xf numFmtId="0" fontId="0" fillId="0" borderId="0" xfId="0" applyBorder="1" applyAlignment="1">
      <alignment horizontal="left" wrapText="1"/>
    </xf>
    <xf numFmtId="166" fontId="0" fillId="0" borderId="10" xfId="0" applyNumberFormat="1" applyBorder="1" applyAlignment="1">
      <alignment horizontal="right" indent="2"/>
    </xf>
    <xf numFmtId="166" fontId="5" fillId="2" borderId="23" xfId="0" applyNumberFormat="1" applyFont="1" applyFill="1" applyBorder="1" applyAlignment="1">
      <alignment horizontal="right" indent="2"/>
    </xf>
    <xf numFmtId="0" fontId="6" fillId="0" borderId="0" xfId="0" applyFont="1" applyBorder="1" applyAlignment="1">
      <alignment horizontal="left" vertical="top" wrapText="1" indent="1"/>
    </xf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1" fillId="0" borderId="47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/>
    </xf>
    <xf numFmtId="0" fontId="0" fillId="0" borderId="48" xfId="0" applyFont="1" applyBorder="1" applyAlignment="1">
      <alignment horizontal="center" shrinkToFit="1"/>
    </xf>
    <xf numFmtId="0" fontId="1" fillId="0" borderId="49" xfId="0" applyFont="1" applyBorder="1" applyAlignment="1">
      <alignment horizontal="center" vertical="top"/>
    </xf>
    <xf numFmtId="0" fontId="2" fillId="2" borderId="10" xfId="0" applyFont="1" applyFill="1" applyBorder="1" applyAlignment="1">
      <alignment shrinkToFit="1"/>
    </xf>
    <xf numFmtId="0" fontId="2" fillId="2" borderId="0" xfId="0" applyFont="1" applyFill="1" applyBorder="1" applyAlignment="1">
      <alignment wrapText="1"/>
    </xf>
    <xf numFmtId="0" fontId="3" fillId="0" borderId="50" xfId="0" applyFont="1" applyBorder="1" applyAlignment="1">
      <alignment horizontal="left"/>
    </xf>
    <xf numFmtId="3" fontId="2" fillId="2" borderId="44" xfId="0" applyNumberFormat="1" applyFont="1" applyFill="1" applyBorder="1" applyAlignment="1">
      <alignment horizontal="right"/>
    </xf>
    <xf numFmtId="0" fontId="0" fillId="0" borderId="54" xfId="1" applyFont="1" applyBorder="1" applyAlignment="1">
      <alignment horizontal="center"/>
    </xf>
    <xf numFmtId="0" fontId="2" fillId="0" borderId="36" xfId="1" applyFont="1" applyBorder="1" applyAlignment="1">
      <alignment wrapText="1"/>
    </xf>
    <xf numFmtId="0" fontId="0" fillId="0" borderId="55" xfId="1" applyFont="1" applyBorder="1" applyAlignment="1">
      <alignment horizontal="center"/>
    </xf>
    <xf numFmtId="0" fontId="2" fillId="0" borderId="56" xfId="1" applyFont="1" applyBorder="1" applyAlignment="1"/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51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53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7" fillId="0" borderId="0" xfId="1" applyFont="1" applyBorder="1" applyAlignment="1">
      <alignment horizontal="center"/>
    </xf>
    <xf numFmtId="49" fontId="0" fillId="0" borderId="55" xfId="1" applyNumberFormat="1" applyFont="1" applyBorder="1" applyAlignment="1">
      <alignment horizontal="center"/>
    </xf>
    <xf numFmtId="0" fontId="2" fillId="0" borderId="57" xfId="1" applyFont="1" applyBorder="1" applyAlignment="1">
      <alignment shrinkToFit="1"/>
    </xf>
    <xf numFmtId="0" fontId="2" fillId="0" borderId="58" xfId="1" applyFont="1" applyBorder="1" applyAlignment="1">
      <alignment shrinkToFit="1"/>
    </xf>
    <xf numFmtId="0" fontId="2" fillId="0" borderId="59" xfId="1" applyFont="1" applyBorder="1" applyAlignment="1">
      <alignment shrinkToFit="1"/>
    </xf>
  </cellXfs>
  <cellStyles count="3">
    <cellStyle name="normální" xfId="0" builtinId="0"/>
    <cellStyle name="normální_POL.XLS" xfId="1"/>
    <cellStyle name="normální_Zadávací podklad pro profese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E002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55"/>
  <sheetViews>
    <sheetView showGridLines="0" showZeros="0" tabSelected="1" workbookViewId="0">
      <selection sqref="A1:G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>
      <c r="A1" s="207" t="s">
        <v>0</v>
      </c>
      <c r="B1" s="207"/>
      <c r="C1" s="207"/>
      <c r="D1" s="207"/>
      <c r="E1" s="207"/>
      <c r="F1" s="207"/>
      <c r="G1" s="207"/>
    </row>
    <row r="2" spans="1:57" ht="12.75" customHeight="1">
      <c r="A2" s="1" t="s">
        <v>1</v>
      </c>
      <c r="B2" s="2"/>
      <c r="C2" s="3">
        <f>Rekapitulace!H1</f>
        <v>1</v>
      </c>
      <c r="D2" s="3">
        <f>Rekapitulace!G2</f>
        <v>0</v>
      </c>
      <c r="E2" s="2"/>
      <c r="F2" s="4" t="s">
        <v>2</v>
      </c>
      <c r="G2" s="5"/>
    </row>
    <row r="3" spans="1:57" ht="3" hidden="1" customHeight="1">
      <c r="A3" s="6"/>
      <c r="B3" s="7"/>
      <c r="C3" s="8"/>
      <c r="D3" s="8"/>
      <c r="E3" s="7"/>
      <c r="F3" s="9"/>
      <c r="G3" s="10"/>
    </row>
    <row r="4" spans="1:57" ht="12" customHeight="1">
      <c r="A4" s="11" t="s">
        <v>3</v>
      </c>
      <c r="B4" s="7"/>
      <c r="C4" s="8" t="s">
        <v>4</v>
      </c>
      <c r="D4" s="8"/>
      <c r="E4" s="7"/>
      <c r="F4" s="9" t="s">
        <v>5</v>
      </c>
      <c r="G4" s="12"/>
    </row>
    <row r="5" spans="1:57" ht="12.95" customHeight="1">
      <c r="A5" s="13" t="s">
        <v>227</v>
      </c>
      <c r="B5" s="14"/>
      <c r="C5" s="208" t="s">
        <v>228</v>
      </c>
      <c r="D5" s="208"/>
      <c r="E5" s="208"/>
      <c r="F5" s="208"/>
      <c r="G5" s="208"/>
    </row>
    <row r="6" spans="1:57" ht="12.95" customHeight="1">
      <c r="A6" s="11" t="s">
        <v>6</v>
      </c>
      <c r="B6" s="7"/>
      <c r="C6" s="8" t="s">
        <v>7</v>
      </c>
      <c r="D6" s="8"/>
      <c r="E6" s="7"/>
      <c r="F6" s="15" t="s">
        <v>8</v>
      </c>
      <c r="G6" s="16">
        <v>0</v>
      </c>
      <c r="O6" s="17"/>
    </row>
    <row r="7" spans="1:57" ht="25.5" customHeight="1">
      <c r="A7" s="18" t="s">
        <v>180</v>
      </c>
      <c r="B7" s="19"/>
      <c r="C7" s="209" t="s">
        <v>179</v>
      </c>
      <c r="D7" s="209"/>
      <c r="E7" s="209"/>
      <c r="F7" s="20" t="s">
        <v>9</v>
      </c>
      <c r="G7" s="16">
        <f>IF(PocetMJ=0,0,ROUND((F30+F32)/PocetMJ,1))</f>
        <v>0</v>
      </c>
    </row>
    <row r="8" spans="1:57">
      <c r="A8" s="21" t="s">
        <v>10</v>
      </c>
      <c r="B8" s="9"/>
      <c r="C8" s="210"/>
      <c r="D8" s="210"/>
      <c r="E8" s="210"/>
      <c r="F8" s="22" t="s">
        <v>11</v>
      </c>
      <c r="G8" s="23"/>
      <c r="H8" s="24"/>
      <c r="I8" s="25"/>
    </row>
    <row r="9" spans="1:57">
      <c r="A9" s="21" t="s">
        <v>12</v>
      </c>
      <c r="B9" s="9"/>
      <c r="C9" s="210">
        <f>Projektant</f>
        <v>0</v>
      </c>
      <c r="D9" s="210"/>
      <c r="E9" s="210"/>
      <c r="F9" s="9"/>
      <c r="G9" s="26"/>
      <c r="H9" s="27"/>
    </row>
    <row r="10" spans="1:57">
      <c r="A10" s="21" t="s">
        <v>13</v>
      </c>
      <c r="B10" s="9"/>
      <c r="C10" s="202"/>
      <c r="D10" s="202"/>
      <c r="E10" s="202"/>
      <c r="F10" s="28"/>
      <c r="G10" s="29"/>
      <c r="H10" s="30"/>
    </row>
    <row r="11" spans="1:57" ht="13.5" customHeight="1">
      <c r="A11" s="21" t="s">
        <v>14</v>
      </c>
      <c r="B11" s="9"/>
      <c r="C11" s="202"/>
      <c r="D11" s="202"/>
      <c r="E11" s="202"/>
      <c r="F11" s="31" t="s">
        <v>15</v>
      </c>
      <c r="G11" s="32"/>
      <c r="H11" s="27"/>
      <c r="BA11" s="33"/>
      <c r="BB11" s="33"/>
      <c r="BC11" s="33"/>
      <c r="BD11" s="33"/>
      <c r="BE11" s="33"/>
    </row>
    <row r="12" spans="1:57" ht="12.75" customHeight="1">
      <c r="A12" s="34" t="s">
        <v>16</v>
      </c>
      <c r="B12" s="7"/>
      <c r="C12" s="203"/>
      <c r="D12" s="203"/>
      <c r="E12" s="203"/>
      <c r="F12" s="35" t="s">
        <v>17</v>
      </c>
      <c r="G12" s="36"/>
      <c r="H12" s="27"/>
    </row>
    <row r="13" spans="1:57" ht="28.5" customHeight="1">
      <c r="A13" s="204" t="s">
        <v>18</v>
      </c>
      <c r="B13" s="204"/>
      <c r="C13" s="204"/>
      <c r="D13" s="204"/>
      <c r="E13" s="204"/>
      <c r="F13" s="204"/>
      <c r="G13" s="204"/>
      <c r="H13" s="27"/>
    </row>
    <row r="14" spans="1:57" ht="17.25" customHeight="1">
      <c r="A14" s="37" t="s">
        <v>19</v>
      </c>
      <c r="B14" s="38"/>
      <c r="C14" s="39"/>
      <c r="D14" s="205" t="s">
        <v>20</v>
      </c>
      <c r="E14" s="205"/>
      <c r="F14" s="205"/>
      <c r="G14" s="205"/>
    </row>
    <row r="15" spans="1:57" ht="15.95" customHeight="1">
      <c r="A15" s="41"/>
      <c r="B15" s="42" t="s">
        <v>21</v>
      </c>
      <c r="C15" s="43">
        <f>HSV</f>
        <v>0</v>
      </c>
      <c r="D15" s="44" t="str">
        <f>Rekapitulace!A16</f>
        <v>Ztížené výrobní podmínky</v>
      </c>
      <c r="E15" s="45"/>
      <c r="F15" s="46"/>
      <c r="G15" s="43">
        <f>Rekapitulace!I16</f>
        <v>0</v>
      </c>
    </row>
    <row r="16" spans="1:57" ht="15.95" customHeight="1">
      <c r="A16" s="41" t="s">
        <v>22</v>
      </c>
      <c r="B16" s="42" t="s">
        <v>23</v>
      </c>
      <c r="C16" s="43">
        <f>PSV</f>
        <v>0</v>
      </c>
      <c r="D16" s="47" t="str">
        <f>Rekapitulace!A17</f>
        <v>Oborová přirážka</v>
      </c>
      <c r="E16" s="48"/>
      <c r="F16" s="49"/>
      <c r="G16" s="43">
        <f>Rekapitulace!I17</f>
        <v>0</v>
      </c>
    </row>
    <row r="17" spans="1:7" ht="15.95" customHeight="1">
      <c r="A17" s="41" t="s">
        <v>24</v>
      </c>
      <c r="B17" s="42" t="s">
        <v>25</v>
      </c>
      <c r="C17" s="43">
        <f>Mont</f>
        <v>0</v>
      </c>
      <c r="D17" s="47" t="str">
        <f>Rekapitulace!A18</f>
        <v>Přesun stavebních kapacit</v>
      </c>
      <c r="E17" s="48"/>
      <c r="F17" s="49"/>
      <c r="G17" s="43">
        <f>Rekapitulace!I18</f>
        <v>0</v>
      </c>
    </row>
    <row r="18" spans="1:7" ht="15.95" customHeight="1">
      <c r="A18" s="50" t="s">
        <v>26</v>
      </c>
      <c r="B18" s="51" t="s">
        <v>27</v>
      </c>
      <c r="C18" s="43">
        <f>Dodavka</f>
        <v>0</v>
      </c>
      <c r="D18" s="47" t="str">
        <f>Rekapitulace!A19</f>
        <v>Mimostaveništní doprava</v>
      </c>
      <c r="E18" s="48"/>
      <c r="F18" s="49"/>
      <c r="G18" s="43">
        <f>Rekapitulace!I19</f>
        <v>0</v>
      </c>
    </row>
    <row r="19" spans="1:7" ht="15.95" customHeight="1">
      <c r="A19" s="52" t="s">
        <v>28</v>
      </c>
      <c r="B19" s="42"/>
      <c r="C19" s="43">
        <f>SUM(C15:C18)</f>
        <v>0</v>
      </c>
      <c r="D19" s="6" t="str">
        <f>Rekapitulace!A20</f>
        <v>Zařízení staveniště</v>
      </c>
      <c r="E19" s="48"/>
      <c r="F19" s="49"/>
      <c r="G19" s="43">
        <f>Rekapitulace!I20</f>
        <v>0</v>
      </c>
    </row>
    <row r="20" spans="1:7" ht="15.95" customHeight="1">
      <c r="A20" s="52"/>
      <c r="B20" s="42"/>
      <c r="C20" s="43"/>
      <c r="D20" s="47" t="str">
        <f>Rekapitulace!A21</f>
        <v>Provoz investora</v>
      </c>
      <c r="E20" s="48"/>
      <c r="F20" s="49"/>
      <c r="G20" s="43">
        <f>Rekapitulace!I21</f>
        <v>0</v>
      </c>
    </row>
    <row r="21" spans="1:7" ht="15.95" customHeight="1">
      <c r="A21" s="52" t="s">
        <v>29</v>
      </c>
      <c r="B21" s="42"/>
      <c r="C21" s="43">
        <f>HZS</f>
        <v>0</v>
      </c>
      <c r="D21" s="47" t="str">
        <f>Rekapitulace!A22</f>
        <v>Kompletační činnost (IČD)</v>
      </c>
      <c r="E21" s="48"/>
      <c r="F21" s="49"/>
      <c r="G21" s="43">
        <f>Rekapitulace!I22</f>
        <v>0</v>
      </c>
    </row>
    <row r="22" spans="1:7" ht="15.95" customHeight="1">
      <c r="A22" s="53" t="s">
        <v>30</v>
      </c>
      <c r="B22" s="27"/>
      <c r="C22" s="43">
        <f>C19+C21</f>
        <v>0</v>
      </c>
      <c r="D22" s="47" t="s">
        <v>31</v>
      </c>
      <c r="E22" s="48"/>
      <c r="F22" s="49"/>
      <c r="G22" s="43">
        <f>G23-SUM(G15:G21)</f>
        <v>0</v>
      </c>
    </row>
    <row r="23" spans="1:7" ht="15.95" customHeight="1">
      <c r="A23" s="206" t="s">
        <v>32</v>
      </c>
      <c r="B23" s="206"/>
      <c r="C23" s="54">
        <f>C22+G23</f>
        <v>0</v>
      </c>
      <c r="D23" s="55" t="s">
        <v>33</v>
      </c>
      <c r="E23" s="56"/>
      <c r="F23" s="57"/>
      <c r="G23" s="43">
        <f>VRN</f>
        <v>0</v>
      </c>
    </row>
    <row r="24" spans="1:7">
      <c r="A24" s="58" t="s">
        <v>34</v>
      </c>
      <c r="B24" s="59"/>
      <c r="C24" s="60"/>
      <c r="D24" s="59" t="s">
        <v>35</v>
      </c>
      <c r="E24" s="59"/>
      <c r="F24" s="61" t="s">
        <v>36</v>
      </c>
      <c r="G24" s="62"/>
    </row>
    <row r="25" spans="1:7">
      <c r="A25" s="53" t="s">
        <v>37</v>
      </c>
      <c r="B25" s="27"/>
      <c r="C25" s="63"/>
      <c r="D25" s="27" t="s">
        <v>37</v>
      </c>
      <c r="F25" s="64" t="s">
        <v>38</v>
      </c>
      <c r="G25" s="65"/>
    </row>
    <row r="26" spans="1:7" ht="37.5" customHeight="1">
      <c r="A26" s="53" t="s">
        <v>39</v>
      </c>
      <c r="B26" s="66"/>
      <c r="C26" s="63"/>
      <c r="D26" s="27" t="s">
        <v>39</v>
      </c>
      <c r="F26" s="64" t="s">
        <v>39</v>
      </c>
      <c r="G26" s="65"/>
    </row>
    <row r="27" spans="1:7">
      <c r="A27" s="53"/>
      <c r="B27" s="67"/>
      <c r="C27" s="63"/>
      <c r="D27" s="27"/>
      <c r="F27" s="64"/>
      <c r="G27" s="65"/>
    </row>
    <row r="28" spans="1:7">
      <c r="A28" s="53" t="s">
        <v>40</v>
      </c>
      <c r="B28" s="27"/>
      <c r="C28" s="63"/>
      <c r="D28" s="64" t="s">
        <v>41</v>
      </c>
      <c r="E28" s="63"/>
      <c r="F28" s="68" t="s">
        <v>41</v>
      </c>
      <c r="G28" s="65"/>
    </row>
    <row r="29" spans="1:7" ht="69" customHeight="1">
      <c r="A29" s="53"/>
      <c r="B29" s="27"/>
      <c r="C29" s="69"/>
      <c r="D29" s="70"/>
      <c r="E29" s="69"/>
      <c r="F29" s="27"/>
      <c r="G29" s="65"/>
    </row>
    <row r="30" spans="1:7">
      <c r="A30" s="71" t="s">
        <v>42</v>
      </c>
      <c r="B30" s="72"/>
      <c r="C30" s="73">
        <v>21</v>
      </c>
      <c r="D30" s="72" t="s">
        <v>43</v>
      </c>
      <c r="E30" s="74"/>
      <c r="F30" s="199">
        <f>ROUND(C23-F32,0)</f>
        <v>0</v>
      </c>
      <c r="G30" s="199"/>
    </row>
    <row r="31" spans="1:7">
      <c r="A31" s="71" t="s">
        <v>44</v>
      </c>
      <c r="B31" s="72"/>
      <c r="C31" s="73">
        <f>SazbaDPH1</f>
        <v>21</v>
      </c>
      <c r="D31" s="72" t="s">
        <v>45</v>
      </c>
      <c r="E31" s="74"/>
      <c r="F31" s="199">
        <f>ROUND(PRODUCT(F30,C31/100),1)</f>
        <v>0</v>
      </c>
      <c r="G31" s="199"/>
    </row>
    <row r="32" spans="1:7">
      <c r="A32" s="71" t="s">
        <v>42</v>
      </c>
      <c r="B32" s="72"/>
      <c r="C32" s="73">
        <v>0</v>
      </c>
      <c r="D32" s="72" t="s">
        <v>45</v>
      </c>
      <c r="E32" s="74"/>
      <c r="F32" s="199">
        <v>0</v>
      </c>
      <c r="G32" s="199"/>
    </row>
    <row r="33" spans="1:8">
      <c r="A33" s="71" t="s">
        <v>44</v>
      </c>
      <c r="B33" s="75"/>
      <c r="C33" s="76">
        <f>SazbaDPH2</f>
        <v>0</v>
      </c>
      <c r="D33" s="72" t="s">
        <v>45</v>
      </c>
      <c r="E33" s="49"/>
      <c r="F33" s="199">
        <f>ROUND(PRODUCT(F32,C33/100),1)</f>
        <v>0</v>
      </c>
      <c r="G33" s="199"/>
    </row>
    <row r="34" spans="1:8" s="80" customFormat="1" ht="19.5" customHeight="1">
      <c r="A34" s="77" t="s">
        <v>46</v>
      </c>
      <c r="B34" s="78"/>
      <c r="C34" s="78"/>
      <c r="D34" s="78"/>
      <c r="E34" s="79"/>
      <c r="F34" s="200">
        <f>CEILING(SUM(F30:F33),1)</f>
        <v>0</v>
      </c>
      <c r="G34" s="200"/>
    </row>
    <row r="36" spans="1:8">
      <c r="A36" s="81" t="s">
        <v>47</v>
      </c>
      <c r="B36" s="81"/>
      <c r="C36" s="81"/>
      <c r="D36" s="81"/>
      <c r="E36" s="81"/>
      <c r="F36" s="81"/>
      <c r="G36" s="81"/>
      <c r="H36" t="s">
        <v>48</v>
      </c>
    </row>
    <row r="37" spans="1:8" ht="14.25" customHeight="1">
      <c r="A37" s="81"/>
      <c r="B37" s="201"/>
      <c r="C37" s="201"/>
      <c r="D37" s="201"/>
      <c r="E37" s="201"/>
      <c r="F37" s="201"/>
      <c r="G37" s="201"/>
      <c r="H37" t="s">
        <v>48</v>
      </c>
    </row>
    <row r="38" spans="1:8" ht="12.75" customHeight="1">
      <c r="A38" s="82"/>
      <c r="B38" s="201"/>
      <c r="C38" s="201"/>
      <c r="D38" s="201"/>
      <c r="E38" s="201"/>
      <c r="F38" s="201"/>
      <c r="G38" s="201"/>
      <c r="H38" t="s">
        <v>48</v>
      </c>
    </row>
    <row r="39" spans="1:8">
      <c r="A39" s="82"/>
      <c r="B39" s="201"/>
      <c r="C39" s="201"/>
      <c r="D39" s="201"/>
      <c r="E39" s="201"/>
      <c r="F39" s="201"/>
      <c r="G39" s="201"/>
      <c r="H39" t="s">
        <v>48</v>
      </c>
    </row>
    <row r="40" spans="1:8">
      <c r="A40" s="82"/>
      <c r="B40" s="201"/>
      <c r="C40" s="201"/>
      <c r="D40" s="201"/>
      <c r="E40" s="201"/>
      <c r="F40" s="201"/>
      <c r="G40" s="201"/>
      <c r="H40" t="s">
        <v>48</v>
      </c>
    </row>
    <row r="41" spans="1:8">
      <c r="A41" s="82"/>
      <c r="B41" s="201"/>
      <c r="C41" s="201"/>
      <c r="D41" s="201"/>
      <c r="E41" s="201"/>
      <c r="F41" s="201"/>
      <c r="G41" s="201"/>
      <c r="H41" t="s">
        <v>48</v>
      </c>
    </row>
    <row r="42" spans="1:8">
      <c r="A42" s="82"/>
      <c r="B42" s="201"/>
      <c r="C42" s="201"/>
      <c r="D42" s="201"/>
      <c r="E42" s="201"/>
      <c r="F42" s="201"/>
      <c r="G42" s="201"/>
      <c r="H42" t="s">
        <v>48</v>
      </c>
    </row>
    <row r="43" spans="1:8">
      <c r="A43" s="82"/>
      <c r="B43" s="201"/>
      <c r="C43" s="201"/>
      <c r="D43" s="201"/>
      <c r="E43" s="201"/>
      <c r="F43" s="201"/>
      <c r="G43" s="201"/>
      <c r="H43" t="s">
        <v>48</v>
      </c>
    </row>
    <row r="44" spans="1:8">
      <c r="A44" s="82"/>
      <c r="B44" s="201"/>
      <c r="C44" s="201"/>
      <c r="D44" s="201"/>
      <c r="E44" s="201"/>
      <c r="F44" s="201"/>
      <c r="G44" s="201"/>
      <c r="H44" t="s">
        <v>48</v>
      </c>
    </row>
    <row r="45" spans="1:8" ht="0.75" customHeight="1">
      <c r="A45" s="82"/>
      <c r="B45" s="201"/>
      <c r="C45" s="201"/>
      <c r="D45" s="201"/>
      <c r="E45" s="201"/>
      <c r="F45" s="201"/>
      <c r="G45" s="201"/>
      <c r="H45" t="s">
        <v>48</v>
      </c>
    </row>
    <row r="46" spans="1:8" ht="12.75" customHeight="1">
      <c r="B46" s="198"/>
      <c r="C46" s="198"/>
      <c r="D46" s="198"/>
      <c r="E46" s="198"/>
      <c r="F46" s="198"/>
      <c r="G46" s="198"/>
    </row>
    <row r="47" spans="1:8" ht="12.75" customHeight="1">
      <c r="B47" s="198"/>
      <c r="C47" s="198"/>
      <c r="D47" s="198"/>
      <c r="E47" s="198"/>
      <c r="F47" s="198"/>
      <c r="G47" s="198"/>
    </row>
    <row r="48" spans="1:8" ht="12.75" customHeight="1">
      <c r="B48" s="198"/>
      <c r="C48" s="198"/>
      <c r="D48" s="198"/>
      <c r="E48" s="198"/>
      <c r="F48" s="198"/>
      <c r="G48" s="198"/>
    </row>
    <row r="49" spans="2:7" ht="12.75" customHeight="1">
      <c r="B49" s="198"/>
      <c r="C49" s="198"/>
      <c r="D49" s="198"/>
      <c r="E49" s="198"/>
      <c r="F49" s="198"/>
      <c r="G49" s="198"/>
    </row>
    <row r="50" spans="2:7" ht="12.75" customHeight="1">
      <c r="B50" s="198"/>
      <c r="C50" s="198"/>
      <c r="D50" s="198"/>
      <c r="E50" s="198"/>
      <c r="F50" s="198"/>
      <c r="G50" s="198"/>
    </row>
    <row r="51" spans="2:7" ht="12.75" customHeight="1">
      <c r="B51" s="198"/>
      <c r="C51" s="198"/>
      <c r="D51" s="198"/>
      <c r="E51" s="198"/>
      <c r="F51" s="198"/>
      <c r="G51" s="198"/>
    </row>
    <row r="52" spans="2:7" ht="12.75" customHeight="1">
      <c r="B52" s="198"/>
      <c r="C52" s="198"/>
      <c r="D52" s="198"/>
      <c r="E52" s="198"/>
      <c r="F52" s="198"/>
      <c r="G52" s="198"/>
    </row>
    <row r="53" spans="2:7" ht="12.75" customHeight="1">
      <c r="B53" s="198"/>
      <c r="C53" s="198"/>
      <c r="D53" s="198"/>
      <c r="E53" s="198"/>
      <c r="F53" s="198"/>
      <c r="G53" s="198"/>
    </row>
    <row r="54" spans="2:7" ht="12.75" customHeight="1">
      <c r="B54" s="198"/>
      <c r="C54" s="198"/>
      <c r="D54" s="198"/>
      <c r="E54" s="198"/>
      <c r="F54" s="198"/>
      <c r="G54" s="198"/>
    </row>
    <row r="55" spans="2:7" ht="12.75" customHeight="1">
      <c r="B55" s="198"/>
      <c r="C55" s="198"/>
      <c r="D55" s="198"/>
      <c r="E55" s="198"/>
      <c r="F55" s="198"/>
      <c r="G55" s="198"/>
    </row>
  </sheetData>
  <sheetProtection selectLockedCells="1" selectUnlockedCells="1"/>
  <mergeCells count="27">
    <mergeCell ref="C10:E10"/>
    <mergeCell ref="A1:G1"/>
    <mergeCell ref="C5:G5"/>
    <mergeCell ref="C7:E7"/>
    <mergeCell ref="C8:E8"/>
    <mergeCell ref="C9:E9"/>
    <mergeCell ref="B46:G46"/>
    <mergeCell ref="C11:E11"/>
    <mergeCell ref="C12:E12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  <mergeCell ref="B53:G53"/>
    <mergeCell ref="B54:G54"/>
    <mergeCell ref="B55:G55"/>
    <mergeCell ref="B47:G47"/>
    <mergeCell ref="B48:G48"/>
    <mergeCell ref="B49:G49"/>
    <mergeCell ref="B50:G50"/>
    <mergeCell ref="B51:G51"/>
    <mergeCell ref="B52:G52"/>
  </mergeCells>
  <pageMargins left="0.59027777777777779" right="0.39374999999999999" top="0.59027777777777779" bottom="0.98402777777777772" header="0.51180555555555551" footer="0.51180555555555551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E75"/>
  <sheetViews>
    <sheetView showGridLines="0" showZeros="0" workbookViewId="0">
      <selection sqref="A1:B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24.75" customHeight="1">
      <c r="A1" s="212" t="s">
        <v>49</v>
      </c>
      <c r="B1" s="212"/>
      <c r="C1" s="213" t="str">
        <f>CONCATENATE(cislostavby," ",nazevstavby)</f>
        <v>7/2020 STAVEBNÍ ÚPRAVY ZPEVNĚNÝCH PLOCH AREÁLU FBI</v>
      </c>
      <c r="D1" s="213"/>
      <c r="E1" s="213"/>
      <c r="F1" s="213"/>
      <c r="G1" s="84" t="s">
        <v>50</v>
      </c>
      <c r="H1" s="85">
        <v>1</v>
      </c>
      <c r="I1" s="189" t="s">
        <v>181</v>
      </c>
    </row>
    <row r="2" spans="1:57">
      <c r="A2" s="214" t="s">
        <v>51</v>
      </c>
      <c r="B2" s="214"/>
      <c r="C2" s="215" t="str">
        <f>CONCATENATE(cisloobjektu," ",nazevobjektu)</f>
        <v>SO 04 SADOVÉ ÚPRAVY- PARKOVIŠTĚ SEVER</v>
      </c>
      <c r="D2" s="215"/>
      <c r="E2" s="215"/>
      <c r="F2" s="215"/>
      <c r="G2" s="215"/>
      <c r="H2" s="215"/>
      <c r="I2" s="215"/>
    </row>
    <row r="3" spans="1:57">
      <c r="F3" s="27"/>
    </row>
    <row r="4" spans="1:57" ht="19.5" customHeight="1">
      <c r="A4" s="216" t="s">
        <v>52</v>
      </c>
      <c r="B4" s="216"/>
      <c r="C4" s="216"/>
      <c r="D4" s="216"/>
      <c r="E4" s="216"/>
      <c r="F4" s="216"/>
      <c r="G4" s="216"/>
      <c r="H4" s="216"/>
      <c r="I4" s="216"/>
    </row>
    <row r="6" spans="1:57" s="27" customFormat="1" ht="13.5" thickBot="1">
      <c r="A6" s="86"/>
      <c r="B6" s="87" t="s">
        <v>53</v>
      </c>
      <c r="C6" s="87"/>
      <c r="D6" s="40"/>
      <c r="E6" s="88" t="s">
        <v>54</v>
      </c>
      <c r="F6" s="89" t="s">
        <v>55</v>
      </c>
      <c r="G6" s="89" t="s">
        <v>56</v>
      </c>
      <c r="H6" s="89" t="s">
        <v>57</v>
      </c>
      <c r="I6" s="90" t="s">
        <v>29</v>
      </c>
    </row>
    <row r="7" spans="1:57" s="27" customFormat="1">
      <c r="A7" s="218" t="str">
        <f>Položky!C39</f>
        <v>111_1 Příprava ploch, založení trávníku:</v>
      </c>
      <c r="B7" s="219"/>
      <c r="C7" s="219"/>
      <c r="D7" s="220"/>
      <c r="E7" s="91">
        <f>Položky!G39</f>
        <v>0</v>
      </c>
      <c r="F7" s="92"/>
      <c r="G7" s="92"/>
      <c r="H7" s="92"/>
      <c r="I7" s="93"/>
    </row>
    <row r="8" spans="1:57" s="27" customFormat="1">
      <c r="A8" s="221" t="str">
        <f>Položky!C50</f>
        <v>111_2 Ochrana stromů během stavby:</v>
      </c>
      <c r="B8" s="222"/>
      <c r="C8" s="222"/>
      <c r="D8" s="223"/>
      <c r="E8" s="91">
        <f>Položky!G50</f>
        <v>0</v>
      </c>
      <c r="F8" s="92"/>
      <c r="G8" s="92"/>
      <c r="H8" s="92"/>
      <c r="I8" s="93"/>
    </row>
    <row r="9" spans="1:57" s="27" customFormat="1">
      <c r="A9" s="221" t="str">
        <f>Položky!C96</f>
        <v>111_3 Výsadba rostlin:</v>
      </c>
      <c r="B9" s="222"/>
      <c r="C9" s="222"/>
      <c r="D9" s="223"/>
      <c r="E9" s="91">
        <f>Položky!G96</f>
        <v>0</v>
      </c>
      <c r="F9" s="92"/>
      <c r="G9" s="92"/>
      <c r="H9" s="92"/>
      <c r="I9" s="93"/>
    </row>
    <row r="10" spans="1:57" s="27" customFormat="1" ht="13.5" thickBot="1">
      <c r="A10" s="221" t="str">
        <f>Položky!C110</f>
        <v>111_4 Následná péče po dobu 3 let:</v>
      </c>
      <c r="B10" s="222"/>
      <c r="C10" s="222"/>
      <c r="D10" s="223"/>
      <c r="E10" s="91">
        <f>Položky!G110</f>
        <v>0</v>
      </c>
      <c r="F10" s="92"/>
      <c r="G10" s="92"/>
      <c r="H10" s="92"/>
      <c r="I10" s="93"/>
    </row>
    <row r="11" spans="1:57" s="100" customFormat="1" ht="13.5" thickBot="1">
      <c r="A11" s="94"/>
      <c r="B11" s="95" t="s">
        <v>61</v>
      </c>
      <c r="C11" s="95"/>
      <c r="D11" s="96"/>
      <c r="E11" s="97">
        <f>SUM(E7:E10)</f>
        <v>0</v>
      </c>
      <c r="F11" s="98">
        <f>SUM(F8:F8)</f>
        <v>0</v>
      </c>
      <c r="G11" s="98">
        <f>SUM(G8:G8)</f>
        <v>0</v>
      </c>
      <c r="H11" s="98">
        <f>SUM(H8:H8)</f>
        <v>0</v>
      </c>
      <c r="I11" s="99">
        <f>SUM(I8:I8)</f>
        <v>0</v>
      </c>
    </row>
    <row r="12" spans="1:57">
      <c r="A12" s="27"/>
      <c r="B12" s="27"/>
      <c r="C12" s="27"/>
      <c r="D12" s="27"/>
      <c r="E12" s="27"/>
      <c r="F12" s="27"/>
      <c r="G12" s="27"/>
      <c r="H12" s="27"/>
      <c r="I12" s="27"/>
    </row>
    <row r="13" spans="1:57" ht="19.5" customHeight="1">
      <c r="A13" s="217" t="s">
        <v>62</v>
      </c>
      <c r="B13" s="217"/>
      <c r="C13" s="217"/>
      <c r="D13" s="217"/>
      <c r="E13" s="217"/>
      <c r="F13" s="217"/>
      <c r="G13" s="217"/>
      <c r="H13" s="217"/>
      <c r="I13" s="217"/>
      <c r="BA13" s="33"/>
      <c r="BB13" s="33"/>
      <c r="BC13" s="33"/>
      <c r="BD13" s="33"/>
      <c r="BE13" s="33"/>
    </row>
    <row r="15" spans="1:57">
      <c r="A15" s="58" t="s">
        <v>63</v>
      </c>
      <c r="B15" s="59"/>
      <c r="C15" s="59"/>
      <c r="D15" s="101"/>
      <c r="E15" s="102" t="s">
        <v>64</v>
      </c>
      <c r="F15" s="103" t="s">
        <v>65</v>
      </c>
      <c r="G15" s="104" t="s">
        <v>66</v>
      </c>
      <c r="H15" s="105"/>
      <c r="I15" s="106" t="s">
        <v>64</v>
      </c>
    </row>
    <row r="16" spans="1:57">
      <c r="A16" s="52" t="s">
        <v>67</v>
      </c>
      <c r="B16" s="42"/>
      <c r="C16" s="42"/>
      <c r="D16" s="107"/>
      <c r="E16" s="108">
        <v>0</v>
      </c>
      <c r="F16" s="109">
        <v>0</v>
      </c>
      <c r="G16" s="110">
        <f t="shared" ref="G16:G23" si="0">CHOOSE(BA16+1,HSV+PSV,HSV+PSV+Mont,HSV+PSV+Dodavka+Mont,HSV,PSV,Mont,Dodavka,Mont+Dodavka,0)</f>
        <v>0</v>
      </c>
      <c r="H16" s="111"/>
      <c r="I16" s="112">
        <f t="shared" ref="I16:I23" si="1">E16+F16*G16/100</f>
        <v>0</v>
      </c>
      <c r="BA16">
        <v>0</v>
      </c>
    </row>
    <row r="17" spans="1:53">
      <c r="A17" s="52" t="s">
        <v>68</v>
      </c>
      <c r="B17" s="42"/>
      <c r="C17" s="42"/>
      <c r="D17" s="107"/>
      <c r="E17" s="108">
        <v>0</v>
      </c>
      <c r="F17" s="109">
        <v>0</v>
      </c>
      <c r="G17" s="110">
        <f t="shared" si="0"/>
        <v>0</v>
      </c>
      <c r="H17" s="111"/>
      <c r="I17" s="112">
        <f t="shared" si="1"/>
        <v>0</v>
      </c>
      <c r="BA17">
        <v>0</v>
      </c>
    </row>
    <row r="18" spans="1:53">
      <c r="A18" s="52" t="s">
        <v>69</v>
      </c>
      <c r="B18" s="42"/>
      <c r="C18" s="42"/>
      <c r="D18" s="107"/>
      <c r="E18" s="108">
        <v>0</v>
      </c>
      <c r="F18" s="109">
        <v>0</v>
      </c>
      <c r="G18" s="110">
        <f t="shared" si="0"/>
        <v>0</v>
      </c>
      <c r="H18" s="111"/>
      <c r="I18" s="112">
        <f t="shared" si="1"/>
        <v>0</v>
      </c>
      <c r="BA18">
        <v>0</v>
      </c>
    </row>
    <row r="19" spans="1:53">
      <c r="A19" s="52" t="s">
        <v>70</v>
      </c>
      <c r="B19" s="42"/>
      <c r="C19" s="42"/>
      <c r="D19" s="107"/>
      <c r="E19" s="108">
        <v>0</v>
      </c>
      <c r="F19" s="109"/>
      <c r="G19" s="110">
        <f t="shared" si="0"/>
        <v>0</v>
      </c>
      <c r="H19" s="111"/>
      <c r="I19" s="112">
        <f t="shared" si="1"/>
        <v>0</v>
      </c>
      <c r="BA19">
        <v>0</v>
      </c>
    </row>
    <row r="20" spans="1:53">
      <c r="A20" s="52" t="s">
        <v>71</v>
      </c>
      <c r="B20" s="42"/>
      <c r="C20" s="42"/>
      <c r="D20" s="107"/>
      <c r="E20" s="108">
        <v>0</v>
      </c>
      <c r="F20" s="109">
        <v>0</v>
      </c>
      <c r="G20" s="110">
        <f t="shared" si="0"/>
        <v>0</v>
      </c>
      <c r="H20" s="111"/>
      <c r="I20" s="112">
        <f t="shared" si="1"/>
        <v>0</v>
      </c>
      <c r="BA20">
        <v>1</v>
      </c>
    </row>
    <row r="21" spans="1:53">
      <c r="A21" s="52" t="s">
        <v>72</v>
      </c>
      <c r="B21" s="42"/>
      <c r="C21" s="42"/>
      <c r="D21" s="107"/>
      <c r="E21" s="108">
        <v>0</v>
      </c>
      <c r="F21" s="109">
        <v>0</v>
      </c>
      <c r="G21" s="110">
        <f t="shared" si="0"/>
        <v>0</v>
      </c>
      <c r="H21" s="111"/>
      <c r="I21" s="112">
        <f t="shared" si="1"/>
        <v>0</v>
      </c>
      <c r="BA21">
        <v>1</v>
      </c>
    </row>
    <row r="22" spans="1:53">
      <c r="A22" s="52" t="s">
        <v>73</v>
      </c>
      <c r="B22" s="42"/>
      <c r="C22" s="42"/>
      <c r="D22" s="107"/>
      <c r="E22" s="108">
        <v>0</v>
      </c>
      <c r="F22" s="109">
        <v>0</v>
      </c>
      <c r="G22" s="110">
        <f t="shared" si="0"/>
        <v>0</v>
      </c>
      <c r="H22" s="111"/>
      <c r="I22" s="112">
        <f t="shared" si="1"/>
        <v>0</v>
      </c>
      <c r="BA22">
        <v>2</v>
      </c>
    </row>
    <row r="23" spans="1:53">
      <c r="A23" s="52" t="s">
        <v>74</v>
      </c>
      <c r="B23" s="42"/>
      <c r="C23" s="42"/>
      <c r="D23" s="107"/>
      <c r="E23" s="108">
        <v>0</v>
      </c>
      <c r="F23" s="109">
        <v>0</v>
      </c>
      <c r="G23" s="110">
        <f t="shared" si="0"/>
        <v>0</v>
      </c>
      <c r="H23" s="111"/>
      <c r="I23" s="112">
        <f t="shared" si="1"/>
        <v>0</v>
      </c>
      <c r="BA23">
        <v>2</v>
      </c>
    </row>
    <row r="24" spans="1:53">
      <c r="A24" s="113"/>
      <c r="B24" s="114" t="s">
        <v>75</v>
      </c>
      <c r="C24" s="115"/>
      <c r="D24" s="116"/>
      <c r="E24" s="117"/>
      <c r="F24" s="118"/>
      <c r="G24" s="118"/>
      <c r="H24" s="211">
        <f>SUM(I16:I23)</f>
        <v>0</v>
      </c>
      <c r="I24" s="211"/>
    </row>
    <row r="26" spans="1:53">
      <c r="B26" s="100"/>
      <c r="F26" s="119"/>
      <c r="G26" s="120"/>
      <c r="H26" s="120"/>
      <c r="I26" s="121"/>
    </row>
    <row r="27" spans="1:53"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C29" s="122"/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</sheetData>
  <sheetProtection selectLockedCells="1" selectUnlockedCells="1"/>
  <mergeCells count="11">
    <mergeCell ref="H24:I24"/>
    <mergeCell ref="A1:B1"/>
    <mergeCell ref="C1:F1"/>
    <mergeCell ref="A2:B2"/>
    <mergeCell ref="C2:I2"/>
    <mergeCell ref="A4:I4"/>
    <mergeCell ref="A13:I13"/>
    <mergeCell ref="A7:D7"/>
    <mergeCell ref="A8:D8"/>
    <mergeCell ref="A9:D9"/>
    <mergeCell ref="A10:D10"/>
  </mergeCells>
  <pageMargins left="0.59027777777777779" right="0.39374999999999999" top="0.59027777777777779" bottom="0.98402777777777772" header="0.51180555555555551" footer="0.51180555555555551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A110"/>
  <sheetViews>
    <sheetView showGridLines="0" showZeros="0" workbookViewId="0">
      <selection sqref="A1:G1"/>
    </sheetView>
  </sheetViews>
  <sheetFormatPr defaultRowHeight="12.75"/>
  <cols>
    <col min="1" max="1" width="4.42578125" style="123" customWidth="1"/>
    <col min="2" max="2" width="11.5703125" style="123" customWidth="1"/>
    <col min="3" max="3" width="40.42578125" style="123" customWidth="1"/>
    <col min="4" max="4" width="5.5703125" style="123" customWidth="1"/>
    <col min="5" max="5" width="8.5703125" style="124" customWidth="1"/>
    <col min="6" max="6" width="9.85546875" style="123" customWidth="1"/>
    <col min="7" max="7" width="13.85546875" style="123" customWidth="1"/>
    <col min="8" max="10" width="9.140625" style="123"/>
    <col min="11" max="11" width="11.7109375" style="123" customWidth="1"/>
    <col min="12" max="12" width="75.42578125" style="123" customWidth="1"/>
    <col min="13" max="13" width="45.28515625" style="123" customWidth="1"/>
    <col min="14" max="16384" width="9.140625" style="123"/>
  </cols>
  <sheetData>
    <row r="1" spans="1:105" ht="15.75">
      <c r="A1" s="224" t="s">
        <v>76</v>
      </c>
      <c r="B1" s="224"/>
      <c r="C1" s="224"/>
      <c r="D1" s="224"/>
      <c r="E1" s="224"/>
      <c r="F1" s="224"/>
      <c r="G1" s="224"/>
    </row>
    <row r="2" spans="1:105" ht="14.25" customHeight="1">
      <c r="B2" s="125"/>
      <c r="C2" s="126"/>
      <c r="D2" s="126"/>
      <c r="E2" s="127"/>
      <c r="F2" s="126"/>
      <c r="G2" s="126"/>
    </row>
    <row r="3" spans="1:105" ht="26.25" thickTop="1">
      <c r="A3" s="212" t="s">
        <v>49</v>
      </c>
      <c r="B3" s="212"/>
      <c r="C3" s="83" t="s">
        <v>192</v>
      </c>
      <c r="D3" s="128"/>
      <c r="E3" s="129" t="s">
        <v>77</v>
      </c>
      <c r="F3" s="130">
        <v>1</v>
      </c>
      <c r="G3" s="188" t="s">
        <v>181</v>
      </c>
    </row>
    <row r="4" spans="1:105" ht="13.5" thickBot="1">
      <c r="A4" s="225" t="s">
        <v>51</v>
      </c>
      <c r="B4" s="225"/>
      <c r="C4" s="226" t="s">
        <v>193</v>
      </c>
      <c r="D4" s="227"/>
      <c r="E4" s="227"/>
      <c r="F4" s="227"/>
      <c r="G4" s="228"/>
    </row>
    <row r="5" spans="1:105" ht="13.5" thickTop="1">
      <c r="A5" s="131"/>
      <c r="B5" s="132"/>
      <c r="C5" s="132"/>
      <c r="G5" s="133"/>
    </row>
    <row r="6" spans="1:105">
      <c r="A6" s="134" t="s">
        <v>78</v>
      </c>
      <c r="B6" s="135" t="s">
        <v>79</v>
      </c>
      <c r="C6" s="135" t="s">
        <v>80</v>
      </c>
      <c r="D6" s="135" t="s">
        <v>81</v>
      </c>
      <c r="E6" s="136" t="s">
        <v>82</v>
      </c>
      <c r="F6" s="135" t="s">
        <v>83</v>
      </c>
      <c r="G6" s="137" t="s">
        <v>84</v>
      </c>
    </row>
    <row r="7" spans="1:105">
      <c r="A7" s="138" t="s">
        <v>85</v>
      </c>
      <c r="B7" s="139" t="s">
        <v>58</v>
      </c>
      <c r="C7" s="140" t="s">
        <v>115</v>
      </c>
      <c r="D7" s="141"/>
      <c r="E7" s="142"/>
      <c r="F7" s="142"/>
      <c r="G7" s="143"/>
      <c r="H7" s="144"/>
      <c r="I7" s="144"/>
      <c r="O7" s="145">
        <v>1</v>
      </c>
    </row>
    <row r="8" spans="1:105" ht="22.5">
      <c r="A8" s="153">
        <v>1</v>
      </c>
      <c r="B8" s="154" t="s">
        <v>116</v>
      </c>
      <c r="C8" s="155" t="s">
        <v>117</v>
      </c>
      <c r="D8" s="156" t="s">
        <v>89</v>
      </c>
      <c r="E8" s="157">
        <v>370</v>
      </c>
      <c r="F8" s="157"/>
      <c r="G8" s="151">
        <f>E8*F8</f>
        <v>0</v>
      </c>
      <c r="H8" s="171"/>
      <c r="P8" s="145">
        <v>2</v>
      </c>
      <c r="AB8" s="123">
        <v>1</v>
      </c>
      <c r="AC8" s="123">
        <v>1</v>
      </c>
      <c r="AD8" s="123">
        <v>1</v>
      </c>
      <c r="BA8" s="123">
        <v>1</v>
      </c>
      <c r="BB8" s="123">
        <f>IF(BA8=1,H8,0)</f>
        <v>0</v>
      </c>
      <c r="BC8" s="123">
        <f>IF(BA8=2,H8,0)</f>
        <v>0</v>
      </c>
      <c r="BD8" s="123">
        <f>IF(BA8=3,H8,0)</f>
        <v>0</v>
      </c>
      <c r="BE8" s="123">
        <f>IF(BA8=4,H8,0)</f>
        <v>0</v>
      </c>
      <c r="BF8" s="123">
        <f>IF(BA8=5,H8,0)</f>
        <v>0</v>
      </c>
      <c r="DA8" s="123">
        <v>0</v>
      </c>
    </row>
    <row r="9" spans="1:105">
      <c r="A9" s="138"/>
      <c r="B9" s="139"/>
      <c r="C9" s="152" t="s">
        <v>194</v>
      </c>
      <c r="D9" s="141"/>
      <c r="E9" s="142"/>
      <c r="F9" s="142"/>
      <c r="G9" s="143"/>
      <c r="H9" s="144"/>
      <c r="I9" s="144"/>
      <c r="O9" s="145"/>
    </row>
    <row r="10" spans="1:105">
      <c r="A10" s="146">
        <v>2</v>
      </c>
      <c r="B10" s="147" t="s">
        <v>110</v>
      </c>
      <c r="C10" s="148" t="s">
        <v>86</v>
      </c>
      <c r="D10" s="149" t="s">
        <v>87</v>
      </c>
      <c r="E10" s="150">
        <v>5</v>
      </c>
      <c r="F10" s="150"/>
      <c r="G10" s="151">
        <f>E10*F10</f>
        <v>0</v>
      </c>
      <c r="H10" s="144"/>
      <c r="I10" s="144"/>
      <c r="O10" s="145"/>
    </row>
    <row r="11" spans="1:105">
      <c r="A11" s="146"/>
      <c r="B11" s="147"/>
      <c r="C11" s="152" t="s">
        <v>195</v>
      </c>
      <c r="D11" s="149"/>
      <c r="E11" s="150"/>
      <c r="F11" s="150"/>
      <c r="G11" s="151"/>
      <c r="H11" s="144"/>
      <c r="I11" s="144"/>
      <c r="O11" s="145"/>
    </row>
    <row r="12" spans="1:105">
      <c r="A12" s="146">
        <v>3</v>
      </c>
      <c r="B12" s="147" t="s">
        <v>111</v>
      </c>
      <c r="C12" s="148" t="s">
        <v>88</v>
      </c>
      <c r="D12" s="149" t="s">
        <v>87</v>
      </c>
      <c r="E12" s="150">
        <v>5</v>
      </c>
      <c r="F12" s="150"/>
      <c r="G12" s="151">
        <f>E12*F12</f>
        <v>0</v>
      </c>
      <c r="H12" s="144"/>
      <c r="I12" s="144"/>
      <c r="O12" s="145"/>
    </row>
    <row r="13" spans="1:105">
      <c r="A13" s="146"/>
      <c r="B13" s="147"/>
      <c r="C13" s="152" t="s">
        <v>195</v>
      </c>
      <c r="D13" s="149"/>
      <c r="E13" s="150"/>
      <c r="F13" s="150"/>
      <c r="G13" s="151"/>
      <c r="H13" s="144"/>
      <c r="I13" s="144"/>
      <c r="O13" s="145"/>
    </row>
    <row r="14" spans="1:105">
      <c r="A14" s="153">
        <v>4</v>
      </c>
      <c r="B14" s="154" t="s">
        <v>112</v>
      </c>
      <c r="C14" s="155" t="s">
        <v>90</v>
      </c>
      <c r="D14" s="156" t="s">
        <v>89</v>
      </c>
      <c r="E14" s="157">
        <v>370</v>
      </c>
      <c r="F14" s="157"/>
      <c r="G14" s="151">
        <f>E14*F14</f>
        <v>0</v>
      </c>
      <c r="O14" s="145"/>
    </row>
    <row r="15" spans="1:105">
      <c r="A15" s="153"/>
      <c r="B15" s="154"/>
      <c r="C15" s="152" t="s">
        <v>196</v>
      </c>
      <c r="D15" s="156"/>
      <c r="E15" s="157"/>
      <c r="F15" s="157"/>
      <c r="G15" s="151"/>
      <c r="O15" s="145"/>
    </row>
    <row r="16" spans="1:105">
      <c r="A16" s="146">
        <v>5</v>
      </c>
      <c r="B16" s="147" t="s">
        <v>132</v>
      </c>
      <c r="C16" s="148" t="s">
        <v>133</v>
      </c>
      <c r="D16" s="149" t="s">
        <v>89</v>
      </c>
      <c r="E16" s="150">
        <v>70</v>
      </c>
      <c r="F16" s="150"/>
      <c r="G16" s="151">
        <f t="shared" ref="G16:G27" si="0">E16*F16</f>
        <v>0</v>
      </c>
      <c r="H16" s="144"/>
      <c r="I16" s="144"/>
      <c r="O16" s="145"/>
    </row>
    <row r="17" spans="1:105">
      <c r="A17" s="153">
        <v>6</v>
      </c>
      <c r="B17" s="154" t="s">
        <v>118</v>
      </c>
      <c r="C17" s="155" t="s">
        <v>119</v>
      </c>
      <c r="D17" s="156" t="s">
        <v>89</v>
      </c>
      <c r="E17" s="157">
        <v>600</v>
      </c>
      <c r="F17" s="157"/>
      <c r="G17" s="151">
        <f t="shared" si="0"/>
        <v>0</v>
      </c>
      <c r="H17" s="171"/>
      <c r="L17" s="132"/>
      <c r="P17" s="145">
        <v>2</v>
      </c>
      <c r="AB17" s="123">
        <v>1</v>
      </c>
      <c r="AC17" s="123">
        <v>1</v>
      </c>
      <c r="AD17" s="123">
        <v>1</v>
      </c>
      <c r="BA17" s="123">
        <v>1</v>
      </c>
      <c r="BB17" s="123" t="e">
        <f>IF(BA17=1,#REF!,0)</f>
        <v>#REF!</v>
      </c>
      <c r="BC17" s="123">
        <f>IF(BA17=2,#REF!,0)</f>
        <v>0</v>
      </c>
      <c r="BD17" s="123">
        <f>IF(BA17=3,#REF!,0)</f>
        <v>0</v>
      </c>
      <c r="BE17" s="123">
        <f>IF(BA17=4,#REF!,0)</f>
        <v>0</v>
      </c>
      <c r="BF17" s="123">
        <f>IF(BA17=5,#REF!,0)</f>
        <v>0</v>
      </c>
      <c r="DA17" s="123">
        <v>0</v>
      </c>
    </row>
    <row r="18" spans="1:105">
      <c r="A18" s="153"/>
      <c r="B18" s="154"/>
      <c r="C18" s="152" t="s">
        <v>197</v>
      </c>
      <c r="D18" s="156"/>
      <c r="E18" s="157"/>
      <c r="F18" s="157"/>
      <c r="G18" s="151">
        <f t="shared" si="0"/>
        <v>0</v>
      </c>
      <c r="H18" s="174"/>
      <c r="O18" s="145"/>
    </row>
    <row r="19" spans="1:105">
      <c r="A19" s="153">
        <v>7</v>
      </c>
      <c r="B19" s="154" t="s">
        <v>120</v>
      </c>
      <c r="C19" s="155" t="s">
        <v>121</v>
      </c>
      <c r="D19" s="156" t="s">
        <v>89</v>
      </c>
      <c r="E19" s="157">
        <v>600</v>
      </c>
      <c r="F19" s="157"/>
      <c r="G19" s="151">
        <f t="shared" si="0"/>
        <v>0</v>
      </c>
      <c r="H19" s="171"/>
      <c r="P19" s="145">
        <v>2</v>
      </c>
      <c r="AB19" s="123">
        <v>1</v>
      </c>
      <c r="AC19" s="123">
        <v>1</v>
      </c>
      <c r="AD19" s="123">
        <v>1</v>
      </c>
      <c r="BA19" s="123">
        <v>1</v>
      </c>
      <c r="BB19" s="123">
        <f>IF(BA19=1,H22,0)</f>
        <v>0</v>
      </c>
      <c r="BC19" s="123">
        <f>IF(BA19=2,H22,0)</f>
        <v>0</v>
      </c>
      <c r="BD19" s="123">
        <f>IF(BA19=3,H22,0)</f>
        <v>0</v>
      </c>
      <c r="BE19" s="123">
        <f>IF(BA19=4,H22,0)</f>
        <v>0</v>
      </c>
      <c r="BF19" s="123">
        <f>IF(BA19=5,H22,0)</f>
        <v>0</v>
      </c>
      <c r="DA19" s="123">
        <v>0</v>
      </c>
    </row>
    <row r="20" spans="1:105">
      <c r="A20" s="153"/>
      <c r="B20" s="154"/>
      <c r="C20" s="152" t="s">
        <v>197</v>
      </c>
      <c r="D20" s="156"/>
      <c r="E20" s="157"/>
      <c r="F20" s="157"/>
      <c r="G20" s="151"/>
      <c r="H20" s="174"/>
      <c r="O20" s="145">
        <v>2</v>
      </c>
      <c r="AA20" s="123">
        <v>3</v>
      </c>
      <c r="AB20" s="123">
        <v>1</v>
      </c>
      <c r="AC20" s="123">
        <v>100002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1E-3</v>
      </c>
    </row>
    <row r="21" spans="1:105">
      <c r="A21" s="153">
        <v>8</v>
      </c>
      <c r="B21" s="154" t="s">
        <v>122</v>
      </c>
      <c r="C21" s="155" t="s">
        <v>123</v>
      </c>
      <c r="D21" s="156" t="s">
        <v>89</v>
      </c>
      <c r="E21" s="157">
        <v>600</v>
      </c>
      <c r="F21" s="157"/>
      <c r="G21" s="151">
        <f t="shared" si="0"/>
        <v>0</v>
      </c>
      <c r="H21" s="171"/>
      <c r="P21" s="145">
        <v>2</v>
      </c>
      <c r="AB21" s="123">
        <v>1</v>
      </c>
      <c r="AC21" s="123">
        <v>1</v>
      </c>
      <c r="AD21" s="123">
        <v>1</v>
      </c>
      <c r="BA21" s="123">
        <v>1</v>
      </c>
      <c r="BB21" s="123">
        <f>IF(BA21=1,H54,0)</f>
        <v>0</v>
      </c>
      <c r="BC21" s="123">
        <f>IF(BA21=2,H54,0)</f>
        <v>0</v>
      </c>
      <c r="BD21" s="123">
        <f>IF(BA21=3,H54,0)</f>
        <v>0</v>
      </c>
      <c r="BE21" s="123">
        <f>IF(BA21=4,H54,0)</f>
        <v>0</v>
      </c>
      <c r="BF21" s="123">
        <f>IF(BA21=5,H54,0)</f>
        <v>0</v>
      </c>
      <c r="DA21" s="123">
        <v>0</v>
      </c>
    </row>
    <row r="22" spans="1:105">
      <c r="A22" s="153"/>
      <c r="B22" s="154"/>
      <c r="C22" s="152" t="s">
        <v>197</v>
      </c>
      <c r="D22" s="156"/>
      <c r="E22" s="157"/>
      <c r="F22" s="157"/>
      <c r="G22" s="151"/>
      <c r="H22" s="174"/>
      <c r="O22" s="145"/>
    </row>
    <row r="23" spans="1:105">
      <c r="A23" s="153">
        <v>9</v>
      </c>
      <c r="B23" s="154" t="s">
        <v>124</v>
      </c>
      <c r="C23" s="155" t="s">
        <v>125</v>
      </c>
      <c r="D23" s="156" t="s">
        <v>89</v>
      </c>
      <c r="E23" s="157">
        <v>600</v>
      </c>
      <c r="F23" s="157"/>
      <c r="G23" s="151">
        <f t="shared" si="0"/>
        <v>0</v>
      </c>
      <c r="H23" s="171"/>
      <c r="P23" s="145">
        <v>2</v>
      </c>
      <c r="AB23" s="123">
        <v>1</v>
      </c>
      <c r="AC23" s="123">
        <v>1</v>
      </c>
      <c r="AD23" s="123">
        <v>1</v>
      </c>
      <c r="BA23" s="123">
        <v>1</v>
      </c>
      <c r="BB23" s="123">
        <f>IF(BA23=1,H39,0)</f>
        <v>0</v>
      </c>
      <c r="BC23" s="123">
        <f>IF(BA23=2,H39,0)</f>
        <v>0</v>
      </c>
      <c r="BD23" s="123">
        <f>IF(BA23=3,H39,0)</f>
        <v>0</v>
      </c>
      <c r="BE23" s="123">
        <f>IF(BA23=4,H39,0)</f>
        <v>0</v>
      </c>
      <c r="BF23" s="123">
        <f>IF(BA23=5,H39,0)</f>
        <v>0</v>
      </c>
      <c r="DA23" s="123">
        <v>0</v>
      </c>
    </row>
    <row r="24" spans="1:105">
      <c r="A24" s="153"/>
      <c r="B24" s="154"/>
      <c r="C24" s="152" t="s">
        <v>197</v>
      </c>
      <c r="D24" s="156"/>
      <c r="E24" s="157"/>
      <c r="F24" s="157"/>
      <c r="G24" s="151"/>
      <c r="H24" s="174"/>
      <c r="O24" s="145"/>
    </row>
    <row r="25" spans="1:105">
      <c r="A25" s="153">
        <v>10</v>
      </c>
      <c r="B25" s="154" t="s">
        <v>126</v>
      </c>
      <c r="C25" s="155" t="s">
        <v>127</v>
      </c>
      <c r="D25" s="156" t="s">
        <v>89</v>
      </c>
      <c r="E25" s="157">
        <v>300</v>
      </c>
      <c r="F25" s="157"/>
      <c r="G25" s="151">
        <f t="shared" si="0"/>
        <v>0</v>
      </c>
      <c r="H25" s="171"/>
      <c r="P25" s="145"/>
    </row>
    <row r="26" spans="1:105">
      <c r="A26" s="153"/>
      <c r="B26" s="154"/>
      <c r="C26" s="152" t="s">
        <v>130</v>
      </c>
      <c r="D26" s="156"/>
      <c r="E26" s="157"/>
      <c r="F26" s="157"/>
      <c r="G26" s="151"/>
      <c r="H26" s="171"/>
      <c r="P26" s="145"/>
    </row>
    <row r="27" spans="1:105" ht="22.5">
      <c r="A27" s="153">
        <v>11</v>
      </c>
      <c r="B27" s="154" t="s">
        <v>128</v>
      </c>
      <c r="C27" s="155" t="s">
        <v>129</v>
      </c>
      <c r="D27" s="156" t="s">
        <v>98</v>
      </c>
      <c r="E27" s="167">
        <v>8.9999999999999993E-3</v>
      </c>
      <c r="F27" s="157"/>
      <c r="G27" s="151">
        <f t="shared" si="0"/>
        <v>0</v>
      </c>
      <c r="H27" s="171"/>
      <c r="P27" s="145"/>
    </row>
    <row r="28" spans="1:105">
      <c r="A28" s="153"/>
      <c r="B28" s="154"/>
      <c r="C28" s="197" t="s">
        <v>131</v>
      </c>
      <c r="D28" s="156"/>
      <c r="E28" s="168"/>
      <c r="F28" s="157"/>
      <c r="G28" s="151"/>
      <c r="H28" s="172"/>
      <c r="P28" s="145"/>
    </row>
    <row r="29" spans="1:105">
      <c r="A29" s="153">
        <v>12</v>
      </c>
      <c r="B29" s="154" t="s">
        <v>198</v>
      </c>
      <c r="C29" s="175" t="s">
        <v>199</v>
      </c>
      <c r="D29" s="156" t="s">
        <v>87</v>
      </c>
      <c r="E29" s="157">
        <v>5</v>
      </c>
      <c r="F29" s="157"/>
      <c r="G29" s="151">
        <f>E29*F29</f>
        <v>0</v>
      </c>
      <c r="H29" s="172"/>
      <c r="P29" s="145"/>
    </row>
    <row r="30" spans="1:105">
      <c r="A30" s="153" t="s">
        <v>114</v>
      </c>
      <c r="B30" s="154"/>
      <c r="C30" s="175" t="s">
        <v>167</v>
      </c>
      <c r="D30" s="156"/>
      <c r="E30" s="168"/>
      <c r="F30" s="157"/>
      <c r="G30" s="151"/>
      <c r="H30" s="172"/>
      <c r="P30" s="145"/>
    </row>
    <row r="31" spans="1:105">
      <c r="A31" s="176">
        <v>13</v>
      </c>
      <c r="B31" s="154"/>
      <c r="C31" s="155" t="s">
        <v>134</v>
      </c>
      <c r="D31" s="156" t="s">
        <v>135</v>
      </c>
      <c r="E31" s="168">
        <v>0.222</v>
      </c>
      <c r="F31" s="157"/>
      <c r="G31" s="151">
        <f t="shared" ref="G31:G37" si="1">E31*F31</f>
        <v>0</v>
      </c>
      <c r="H31" s="172"/>
      <c r="P31" s="145"/>
    </row>
    <row r="32" spans="1:105">
      <c r="A32" s="176"/>
      <c r="B32" s="154"/>
      <c r="C32" s="152" t="s">
        <v>200</v>
      </c>
      <c r="D32" s="156"/>
      <c r="E32" s="168"/>
      <c r="F32" s="157"/>
      <c r="G32" s="151"/>
      <c r="H32" s="172"/>
      <c r="P32" s="145"/>
    </row>
    <row r="33" spans="1:57">
      <c r="A33" s="176">
        <v>14</v>
      </c>
      <c r="B33" s="154"/>
      <c r="C33" s="155" t="s">
        <v>136</v>
      </c>
      <c r="D33" s="156" t="s">
        <v>87</v>
      </c>
      <c r="E33" s="168">
        <v>5</v>
      </c>
      <c r="F33" s="157"/>
      <c r="G33" s="151">
        <f t="shared" si="1"/>
        <v>0</v>
      </c>
      <c r="H33" s="172"/>
      <c r="P33" s="145"/>
    </row>
    <row r="34" spans="1:57">
      <c r="A34" s="176"/>
      <c r="B34" s="154"/>
      <c r="C34" s="152" t="s">
        <v>137</v>
      </c>
      <c r="D34" s="156"/>
      <c r="E34" s="168"/>
      <c r="F34" s="157"/>
      <c r="G34" s="151"/>
      <c r="H34" s="172"/>
      <c r="P34" s="145"/>
    </row>
    <row r="35" spans="1:57">
      <c r="A35" s="176">
        <v>15</v>
      </c>
      <c r="B35" s="154"/>
      <c r="C35" s="155" t="s">
        <v>140</v>
      </c>
      <c r="D35" s="156" t="s">
        <v>101</v>
      </c>
      <c r="E35" s="168">
        <v>9</v>
      </c>
      <c r="F35" s="157"/>
      <c r="G35" s="151">
        <f t="shared" si="1"/>
        <v>0</v>
      </c>
      <c r="H35" s="172"/>
      <c r="P35" s="145"/>
    </row>
    <row r="36" spans="1:57">
      <c r="A36" s="176"/>
      <c r="B36" s="154"/>
      <c r="C36" s="152" t="s">
        <v>141</v>
      </c>
      <c r="D36" s="156"/>
      <c r="E36" s="168"/>
      <c r="F36" s="157"/>
      <c r="G36" s="151"/>
      <c r="H36" s="172"/>
      <c r="P36" s="145"/>
    </row>
    <row r="37" spans="1:57">
      <c r="A37" s="176">
        <v>16</v>
      </c>
      <c r="B37" s="154"/>
      <c r="C37" s="155" t="s">
        <v>142</v>
      </c>
      <c r="D37" s="156" t="s">
        <v>101</v>
      </c>
      <c r="E37" s="168">
        <v>9</v>
      </c>
      <c r="F37" s="157"/>
      <c r="G37" s="151">
        <f t="shared" si="1"/>
        <v>0</v>
      </c>
      <c r="H37" s="172"/>
      <c r="P37" s="145"/>
    </row>
    <row r="38" spans="1:57">
      <c r="A38" s="176"/>
      <c r="B38" s="154"/>
      <c r="C38" s="152" t="s">
        <v>143</v>
      </c>
      <c r="D38" s="156"/>
      <c r="E38" s="168"/>
      <c r="F38" s="157"/>
      <c r="G38" s="151"/>
      <c r="H38" s="172"/>
      <c r="P38" s="145"/>
    </row>
    <row r="39" spans="1:57">
      <c r="A39" s="158"/>
      <c r="B39" s="159" t="s">
        <v>94</v>
      </c>
      <c r="C39" s="160" t="str">
        <f>CONCATENATE(B7," ",C7)</f>
        <v>111_1 Příprava ploch, založení trávníku:</v>
      </c>
      <c r="D39" s="158"/>
      <c r="E39" s="161"/>
      <c r="F39" s="161"/>
      <c r="G39" s="162">
        <f>SUM(G8:G38)</f>
        <v>0</v>
      </c>
      <c r="O39" s="145">
        <v>4</v>
      </c>
      <c r="BA39" s="163">
        <f>SUM(BA7:BA21)</f>
        <v>4</v>
      </c>
      <c r="BB39" s="163" t="e">
        <f>SUM(BB7:BB21)</f>
        <v>#REF!</v>
      </c>
      <c r="BC39" s="163">
        <f>SUM(BC7:BC21)</f>
        <v>0</v>
      </c>
      <c r="BD39" s="163">
        <f>SUM(BD7:BD21)</f>
        <v>0</v>
      </c>
      <c r="BE39" s="163">
        <f>SUM(BE7:BE21)</f>
        <v>0</v>
      </c>
    </row>
    <row r="40" spans="1:57">
      <c r="A40" s="138" t="s">
        <v>85</v>
      </c>
      <c r="B40" s="139" t="s">
        <v>59</v>
      </c>
      <c r="C40" s="140" t="s">
        <v>201</v>
      </c>
      <c r="D40" s="141"/>
      <c r="E40" s="142"/>
      <c r="F40" s="157"/>
      <c r="G40" s="151"/>
    </row>
    <row r="41" spans="1:57" ht="22.5">
      <c r="A41" s="153">
        <v>17</v>
      </c>
      <c r="B41" s="154" t="s">
        <v>202</v>
      </c>
      <c r="C41" s="155" t="s">
        <v>203</v>
      </c>
      <c r="D41" s="156" t="s">
        <v>95</v>
      </c>
      <c r="E41" s="157">
        <v>1</v>
      </c>
      <c r="F41" s="157"/>
      <c r="G41" s="151">
        <f>E41*F41</f>
        <v>0</v>
      </c>
    </row>
    <row r="42" spans="1:57">
      <c r="A42" s="153"/>
      <c r="B42" s="154"/>
      <c r="C42" s="194" t="s">
        <v>204</v>
      </c>
      <c r="D42" s="156"/>
      <c r="E42" s="157"/>
      <c r="F42" s="157"/>
      <c r="G42" s="151"/>
    </row>
    <row r="43" spans="1:57" ht="22.5">
      <c r="A43" s="153">
        <v>18</v>
      </c>
      <c r="B43" s="154" t="s">
        <v>205</v>
      </c>
      <c r="C43" s="155" t="s">
        <v>206</v>
      </c>
      <c r="D43" s="156" t="s">
        <v>95</v>
      </c>
      <c r="E43" s="157">
        <v>2</v>
      </c>
      <c r="F43" s="157"/>
      <c r="G43" s="151">
        <f>E43*F43</f>
        <v>0</v>
      </c>
    </row>
    <row r="44" spans="1:57">
      <c r="A44" s="153"/>
      <c r="B44" s="154"/>
      <c r="C44" s="194" t="s">
        <v>204</v>
      </c>
      <c r="D44" s="156"/>
      <c r="E44" s="157"/>
      <c r="F44" s="157"/>
      <c r="G44" s="151"/>
    </row>
    <row r="45" spans="1:57" ht="22.5">
      <c r="A45" s="153">
        <v>19</v>
      </c>
      <c r="B45" s="154" t="s">
        <v>207</v>
      </c>
      <c r="C45" s="155" t="s">
        <v>208</v>
      </c>
      <c r="D45" s="156" t="s">
        <v>95</v>
      </c>
      <c r="E45" s="157">
        <v>2</v>
      </c>
      <c r="F45" s="157"/>
      <c r="G45" s="151">
        <f>E45*F45</f>
        <v>0</v>
      </c>
    </row>
    <row r="46" spans="1:57">
      <c r="A46" s="153"/>
      <c r="B46" s="154"/>
      <c r="C46" s="194" t="s">
        <v>204</v>
      </c>
      <c r="D46" s="156"/>
      <c r="E46" s="157"/>
      <c r="F46" s="157"/>
      <c r="G46" s="151"/>
    </row>
    <row r="47" spans="1:57">
      <c r="A47" s="153">
        <v>20</v>
      </c>
      <c r="B47" s="154" t="s">
        <v>93</v>
      </c>
      <c r="C47" s="155" t="s">
        <v>209</v>
      </c>
      <c r="D47" s="156" t="s">
        <v>87</v>
      </c>
      <c r="E47" s="157">
        <v>1</v>
      </c>
      <c r="F47" s="157"/>
      <c r="G47" s="151">
        <f>E47*F47</f>
        <v>0</v>
      </c>
    </row>
    <row r="48" spans="1:57">
      <c r="A48" s="153"/>
      <c r="B48" s="154"/>
      <c r="C48" s="194" t="s">
        <v>210</v>
      </c>
      <c r="D48" s="156"/>
      <c r="E48" s="157"/>
      <c r="F48" s="157"/>
      <c r="G48" s="151"/>
    </row>
    <row r="49" spans="1:104">
      <c r="A49" s="153">
        <v>21</v>
      </c>
      <c r="B49" s="154" t="s">
        <v>93</v>
      </c>
      <c r="C49" s="155" t="s">
        <v>211</v>
      </c>
      <c r="D49" s="156" t="s">
        <v>212</v>
      </c>
      <c r="E49" s="157">
        <v>7</v>
      </c>
      <c r="F49" s="157"/>
      <c r="G49" s="151">
        <f>E49*F49</f>
        <v>0</v>
      </c>
      <c r="O49" s="145"/>
    </row>
    <row r="50" spans="1:104">
      <c r="A50" s="158"/>
      <c r="B50" s="159" t="s">
        <v>94</v>
      </c>
      <c r="C50" s="160" t="str">
        <f>CONCATENATE(B40," ",C40)</f>
        <v>111_2 Ochrana stromů během stavby:</v>
      </c>
      <c r="D50" s="158"/>
      <c r="E50" s="161"/>
      <c r="F50" s="195"/>
      <c r="G50" s="162">
        <f>SUM(G41:G49)</f>
        <v>0</v>
      </c>
      <c r="O50" s="145">
        <v>4</v>
      </c>
      <c r="BA50" s="163">
        <f>SUM(BA40:BA43)</f>
        <v>0</v>
      </c>
      <c r="BB50" s="163">
        <f>SUM(BB40:BB43)</f>
        <v>0</v>
      </c>
      <c r="BC50" s="163">
        <f>SUM(BC40:BC43)</f>
        <v>0</v>
      </c>
      <c r="BD50" s="163">
        <f>SUM(BD40:BD43)</f>
        <v>0</v>
      </c>
      <c r="BE50" s="163">
        <f>SUM(BE40:BE43)</f>
        <v>0</v>
      </c>
    </row>
    <row r="51" spans="1:104">
      <c r="A51" s="138" t="s">
        <v>85</v>
      </c>
      <c r="B51" s="139" t="s">
        <v>60</v>
      </c>
      <c r="C51" s="140" t="s">
        <v>144</v>
      </c>
      <c r="D51" s="141"/>
      <c r="E51" s="142"/>
      <c r="F51" s="142"/>
      <c r="G51" s="143"/>
      <c r="H51" s="144"/>
      <c r="I51" s="144"/>
      <c r="O51" s="145">
        <v>1</v>
      </c>
    </row>
    <row r="52" spans="1:104" s="184" customFormat="1">
      <c r="A52" s="190">
        <v>22</v>
      </c>
      <c r="B52" s="178" t="s">
        <v>153</v>
      </c>
      <c r="C52" s="179" t="s">
        <v>154</v>
      </c>
      <c r="D52" s="180" t="s">
        <v>95</v>
      </c>
      <c r="E52" s="186">
        <v>9</v>
      </c>
      <c r="F52" s="186"/>
      <c r="G52" s="151">
        <f t="shared" ref="G52:G73" si="2">E52*F52</f>
        <v>0</v>
      </c>
      <c r="H52" s="183"/>
      <c r="I52" s="183"/>
      <c r="O52" s="185"/>
    </row>
    <row r="53" spans="1:104" s="184" customFormat="1" ht="11.25">
      <c r="A53" s="180"/>
      <c r="B53" s="178"/>
      <c r="C53" s="164" t="s">
        <v>155</v>
      </c>
      <c r="D53" s="180"/>
      <c r="E53" s="181"/>
      <c r="F53" s="181"/>
      <c r="G53" s="182"/>
      <c r="H53" s="183"/>
      <c r="I53" s="183"/>
      <c r="O53" s="185"/>
    </row>
    <row r="54" spans="1:104" ht="22.5">
      <c r="A54" s="153">
        <v>23</v>
      </c>
      <c r="B54" s="154" t="s">
        <v>156</v>
      </c>
      <c r="C54" s="155" t="s">
        <v>166</v>
      </c>
      <c r="D54" s="156" t="s">
        <v>95</v>
      </c>
      <c r="E54" s="157">
        <v>1</v>
      </c>
      <c r="F54" s="157"/>
      <c r="G54" s="151">
        <f t="shared" si="2"/>
        <v>0</v>
      </c>
      <c r="O54" s="145">
        <v>2</v>
      </c>
      <c r="AA54" s="123">
        <v>1</v>
      </c>
      <c r="AB54" s="123">
        <v>1</v>
      </c>
      <c r="AC54" s="123">
        <v>1</v>
      </c>
      <c r="AZ54" s="123">
        <v>1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</v>
      </c>
    </row>
    <row r="55" spans="1:104">
      <c r="A55" s="153"/>
      <c r="B55" s="154"/>
      <c r="C55" s="164" t="s">
        <v>213</v>
      </c>
      <c r="D55" s="156"/>
      <c r="E55" s="157"/>
      <c r="F55" s="157"/>
      <c r="G55" s="151">
        <f t="shared" si="2"/>
        <v>0</v>
      </c>
      <c r="K55" s="132"/>
      <c r="O55" s="145"/>
    </row>
    <row r="56" spans="1:104">
      <c r="A56" s="153">
        <v>24</v>
      </c>
      <c r="B56" s="154" t="s">
        <v>158</v>
      </c>
      <c r="C56" s="155" t="s">
        <v>96</v>
      </c>
      <c r="D56" s="156" t="s">
        <v>95</v>
      </c>
      <c r="E56" s="157">
        <v>1</v>
      </c>
      <c r="F56" s="157"/>
      <c r="G56" s="151">
        <f t="shared" si="2"/>
        <v>0</v>
      </c>
      <c r="H56" s="132"/>
      <c r="I56" s="165"/>
      <c r="J56" s="132"/>
      <c r="K56" s="177"/>
      <c r="O56" s="145">
        <v>2</v>
      </c>
      <c r="AA56" s="123">
        <v>1</v>
      </c>
      <c r="AB56" s="123">
        <v>1</v>
      </c>
      <c r="AC56" s="123">
        <v>1</v>
      </c>
      <c r="AZ56" s="123">
        <v>1</v>
      </c>
      <c r="BA56" s="123">
        <f>IF(AZ56=1,G56,0)</f>
        <v>0</v>
      </c>
      <c r="BB56" s="123">
        <f>IF(AZ56=2,G56,0)</f>
        <v>0</v>
      </c>
      <c r="BC56" s="123">
        <f>IF(AZ56=3,G56,0)</f>
        <v>0</v>
      </c>
      <c r="BD56" s="123">
        <f>IF(AZ56=4,G56,0)</f>
        <v>0</v>
      </c>
      <c r="BE56" s="123">
        <f>IF(AZ56=5,G56,0)</f>
        <v>0</v>
      </c>
      <c r="CZ56" s="123">
        <v>0</v>
      </c>
    </row>
    <row r="57" spans="1:104">
      <c r="A57" s="153">
        <v>25</v>
      </c>
      <c r="B57" s="154" t="s">
        <v>159</v>
      </c>
      <c r="C57" s="155" t="s">
        <v>157</v>
      </c>
      <c r="D57" s="156" t="s">
        <v>95</v>
      </c>
      <c r="E57" s="157">
        <v>9</v>
      </c>
      <c r="F57" s="157"/>
      <c r="G57" s="151">
        <f>E57*F57</f>
        <v>0</v>
      </c>
      <c r="H57" s="132"/>
      <c r="I57" s="165"/>
      <c r="J57" s="132"/>
      <c r="K57" s="177"/>
      <c r="O57" s="145">
        <v>2</v>
      </c>
      <c r="AA57" s="123">
        <v>1</v>
      </c>
      <c r="AB57" s="123">
        <v>1</v>
      </c>
      <c r="AC57" s="123">
        <v>1</v>
      </c>
      <c r="AZ57" s="123">
        <v>1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0</v>
      </c>
    </row>
    <row r="58" spans="1:104">
      <c r="A58" s="153">
        <v>26</v>
      </c>
      <c r="B58" s="154" t="s">
        <v>161</v>
      </c>
      <c r="C58" s="155" t="s">
        <v>97</v>
      </c>
      <c r="D58" s="156" t="s">
        <v>95</v>
      </c>
      <c r="E58" s="157">
        <v>400</v>
      </c>
      <c r="F58" s="157"/>
      <c r="G58" s="151">
        <f t="shared" si="2"/>
        <v>0</v>
      </c>
      <c r="H58" s="132"/>
      <c r="I58" s="165"/>
      <c r="O58" s="145"/>
    </row>
    <row r="59" spans="1:104">
      <c r="A59" s="153">
        <v>27</v>
      </c>
      <c r="B59" s="187">
        <v>184215133</v>
      </c>
      <c r="C59" s="154" t="s">
        <v>160</v>
      </c>
      <c r="D59" s="156" t="s">
        <v>95</v>
      </c>
      <c r="E59" s="157">
        <v>9</v>
      </c>
      <c r="F59" s="157"/>
      <c r="G59" s="151">
        <f t="shared" si="2"/>
        <v>0</v>
      </c>
      <c r="H59" s="165"/>
      <c r="I59" s="165"/>
      <c r="O59" s="145"/>
    </row>
    <row r="60" spans="1:104">
      <c r="A60" s="153"/>
      <c r="B60" s="166"/>
      <c r="C60" s="164" t="s">
        <v>214</v>
      </c>
      <c r="D60" s="156"/>
      <c r="E60" s="157"/>
      <c r="F60" s="157"/>
      <c r="G60" s="151">
        <f t="shared" si="2"/>
        <v>0</v>
      </c>
      <c r="H60" s="165"/>
      <c r="I60" s="165"/>
      <c r="O60" s="145"/>
    </row>
    <row r="61" spans="1:104">
      <c r="A61" s="153">
        <v>28</v>
      </c>
      <c r="B61" s="187">
        <v>184501141</v>
      </c>
      <c r="C61" s="155" t="s">
        <v>163</v>
      </c>
      <c r="D61" s="156" t="s">
        <v>89</v>
      </c>
      <c r="E61" s="157">
        <v>4.5</v>
      </c>
      <c r="F61" s="157"/>
      <c r="G61" s="151">
        <f t="shared" si="2"/>
        <v>0</v>
      </c>
      <c r="H61" s="165"/>
      <c r="I61" s="165"/>
      <c r="O61" s="145"/>
    </row>
    <row r="62" spans="1:104">
      <c r="A62" s="146">
        <v>29</v>
      </c>
      <c r="B62" s="147" t="s">
        <v>113</v>
      </c>
      <c r="C62" s="148" t="s">
        <v>91</v>
      </c>
      <c r="D62" s="149" t="s">
        <v>87</v>
      </c>
      <c r="E62" s="150">
        <v>5</v>
      </c>
      <c r="F62" s="150"/>
      <c r="G62" s="151">
        <f>E62*F62</f>
        <v>0</v>
      </c>
      <c r="H62" s="144"/>
      <c r="I62" s="144"/>
      <c r="O62" s="145"/>
    </row>
    <row r="63" spans="1:104">
      <c r="A63" s="146"/>
      <c r="B63" s="147"/>
      <c r="C63" s="152" t="s">
        <v>215</v>
      </c>
      <c r="D63" s="149"/>
      <c r="E63" s="150"/>
      <c r="F63" s="150"/>
      <c r="G63" s="151"/>
      <c r="H63" s="144"/>
      <c r="I63" s="144"/>
      <c r="O63" s="145"/>
    </row>
    <row r="64" spans="1:104">
      <c r="A64" s="146">
        <v>30</v>
      </c>
      <c r="B64" s="147" t="s">
        <v>111</v>
      </c>
      <c r="C64" s="148" t="s">
        <v>88</v>
      </c>
      <c r="D64" s="149" t="s">
        <v>87</v>
      </c>
      <c r="E64" s="150">
        <v>5</v>
      </c>
      <c r="F64" s="150"/>
      <c r="G64" s="151">
        <f>E64*F64</f>
        <v>0</v>
      </c>
      <c r="H64" s="144"/>
      <c r="I64" s="144"/>
      <c r="O64" s="145"/>
    </row>
    <row r="65" spans="1:104">
      <c r="A65" s="146"/>
      <c r="B65" s="147"/>
      <c r="C65" s="152" t="s">
        <v>215</v>
      </c>
      <c r="D65" s="149"/>
      <c r="E65" s="150"/>
      <c r="F65" s="150"/>
      <c r="G65" s="151"/>
      <c r="H65" s="144"/>
      <c r="I65" s="144"/>
      <c r="O65" s="145"/>
    </row>
    <row r="66" spans="1:104">
      <c r="A66" s="153">
        <v>31</v>
      </c>
      <c r="B66" s="187">
        <v>184811421</v>
      </c>
      <c r="C66" s="154" t="s">
        <v>164</v>
      </c>
      <c r="D66" s="156" t="s">
        <v>89</v>
      </c>
      <c r="E66" s="157">
        <v>70</v>
      </c>
      <c r="F66" s="157"/>
      <c r="G66" s="151">
        <f t="shared" si="2"/>
        <v>0</v>
      </c>
      <c r="H66" s="165"/>
      <c r="I66" s="165"/>
      <c r="O66" s="145"/>
    </row>
    <row r="67" spans="1:104">
      <c r="A67" s="153"/>
      <c r="B67" s="187"/>
      <c r="C67" s="164" t="s">
        <v>165</v>
      </c>
      <c r="D67" s="156"/>
      <c r="E67" s="157"/>
      <c r="F67" s="157"/>
      <c r="G67" s="151"/>
      <c r="H67" s="165"/>
      <c r="I67" s="165"/>
      <c r="O67" s="145"/>
    </row>
    <row r="68" spans="1:104">
      <c r="A68" s="153">
        <v>32</v>
      </c>
      <c r="B68" s="154" t="s">
        <v>162</v>
      </c>
      <c r="C68" s="155" t="s">
        <v>216</v>
      </c>
      <c r="D68" s="156" t="s">
        <v>98</v>
      </c>
      <c r="E68" s="167">
        <v>2E-3</v>
      </c>
      <c r="F68" s="157"/>
      <c r="G68" s="151">
        <f t="shared" si="2"/>
        <v>0</v>
      </c>
      <c r="H68" s="165"/>
      <c r="I68" s="165"/>
      <c r="O68" s="145">
        <v>2</v>
      </c>
      <c r="AA68" s="123">
        <v>1</v>
      </c>
      <c r="AB68" s="123">
        <v>1</v>
      </c>
      <c r="AC68" s="123">
        <v>1</v>
      </c>
      <c r="AZ68" s="123">
        <v>1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0</v>
      </c>
    </row>
    <row r="69" spans="1:104">
      <c r="A69" s="146">
        <v>33</v>
      </c>
      <c r="B69" s="191"/>
      <c r="C69" s="192" t="s">
        <v>186</v>
      </c>
      <c r="D69" s="149" t="s">
        <v>101</v>
      </c>
      <c r="E69" s="157">
        <v>7.2</v>
      </c>
      <c r="F69" s="157"/>
      <c r="G69" s="151">
        <f>E69*F69</f>
        <v>0</v>
      </c>
      <c r="H69" s="144"/>
      <c r="I69" s="193"/>
      <c r="O69" s="145"/>
    </row>
    <row r="70" spans="1:104">
      <c r="A70" s="146"/>
      <c r="B70" s="191"/>
      <c r="C70" s="196" t="s">
        <v>187</v>
      </c>
      <c r="D70" s="149"/>
      <c r="E70" s="157"/>
      <c r="F70" s="157"/>
      <c r="G70" s="151"/>
      <c r="H70" s="144"/>
      <c r="I70" s="193"/>
      <c r="O70" s="145"/>
    </row>
    <row r="71" spans="1:104">
      <c r="A71" s="153" t="s">
        <v>114</v>
      </c>
      <c r="B71" s="154"/>
      <c r="C71" s="155" t="s">
        <v>167</v>
      </c>
      <c r="D71" s="156"/>
      <c r="E71" s="167"/>
      <c r="F71" s="157"/>
      <c r="G71" s="151"/>
      <c r="H71" s="165"/>
      <c r="I71" s="165"/>
      <c r="O71" s="145"/>
    </row>
    <row r="72" spans="1:104">
      <c r="A72" s="153">
        <v>34</v>
      </c>
      <c r="B72" s="154"/>
      <c r="C72" s="155" t="s">
        <v>99</v>
      </c>
      <c r="D72" s="156" t="s">
        <v>87</v>
      </c>
      <c r="E72" s="157">
        <v>2.7</v>
      </c>
      <c r="F72" s="157"/>
      <c r="G72" s="151">
        <f t="shared" si="2"/>
        <v>0</v>
      </c>
      <c r="H72" s="132"/>
      <c r="I72" s="165"/>
      <c r="O72" s="145">
        <v>2</v>
      </c>
      <c r="AA72" s="123">
        <v>3</v>
      </c>
      <c r="AB72" s="123">
        <v>1</v>
      </c>
      <c r="AC72" s="123">
        <v>100002</v>
      </c>
      <c r="AZ72" s="123">
        <v>1</v>
      </c>
      <c r="BA72" s="123">
        <f>IF(AZ72=1,G72,0)</f>
        <v>0</v>
      </c>
      <c r="BB72" s="123">
        <f>IF(AZ72=2,G72,0)</f>
        <v>0</v>
      </c>
      <c r="BC72" s="123">
        <f>IF(AZ72=3,G72,0)</f>
        <v>0</v>
      </c>
      <c r="BD72" s="123">
        <f>IF(AZ72=4,G72,0)</f>
        <v>0</v>
      </c>
      <c r="BE72" s="123">
        <f>IF(AZ72=5,G72,0)</f>
        <v>0</v>
      </c>
      <c r="CZ72" s="123">
        <v>1E-3</v>
      </c>
    </row>
    <row r="73" spans="1:104">
      <c r="A73" s="153"/>
      <c r="B73" s="154"/>
      <c r="C73" s="164" t="s">
        <v>217</v>
      </c>
      <c r="D73" s="156"/>
      <c r="E73" s="157"/>
      <c r="F73" s="157"/>
      <c r="G73" s="151">
        <f t="shared" si="2"/>
        <v>0</v>
      </c>
      <c r="H73" s="165"/>
      <c r="I73" s="165"/>
      <c r="O73" s="145"/>
    </row>
    <row r="74" spans="1:104">
      <c r="A74" s="153">
        <v>35</v>
      </c>
      <c r="B74" s="154"/>
      <c r="C74" s="155" t="s">
        <v>188</v>
      </c>
      <c r="D74" s="156" t="s">
        <v>87</v>
      </c>
      <c r="E74" s="157">
        <v>0.06</v>
      </c>
      <c r="F74" s="157"/>
      <c r="G74" s="151">
        <f>E74*F74</f>
        <v>0</v>
      </c>
      <c r="H74" s="132"/>
      <c r="I74" s="165"/>
      <c r="O74" s="145">
        <v>2</v>
      </c>
      <c r="AA74" s="123">
        <v>3</v>
      </c>
      <c r="AB74" s="123">
        <v>1</v>
      </c>
      <c r="AC74" s="123">
        <v>100002</v>
      </c>
      <c r="AZ74" s="123">
        <v>1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1E-3</v>
      </c>
    </row>
    <row r="75" spans="1:104">
      <c r="A75" s="176"/>
      <c r="B75" s="154"/>
      <c r="C75" s="152" t="s">
        <v>189</v>
      </c>
      <c r="D75" s="156"/>
      <c r="E75" s="168"/>
      <c r="F75" s="157"/>
      <c r="G75" s="151"/>
      <c r="H75" s="172"/>
      <c r="P75" s="145"/>
    </row>
    <row r="76" spans="1:104">
      <c r="A76" s="153">
        <v>36</v>
      </c>
      <c r="B76" s="154"/>
      <c r="C76" s="155" t="s">
        <v>190</v>
      </c>
      <c r="D76" s="156" t="s">
        <v>87</v>
      </c>
      <c r="E76" s="157">
        <v>0.68</v>
      </c>
      <c r="F76" s="157"/>
      <c r="G76" s="151">
        <f>E76*F76</f>
        <v>0</v>
      </c>
      <c r="H76" s="132"/>
      <c r="I76" s="165"/>
      <c r="O76" s="145">
        <v>2</v>
      </c>
      <c r="AA76" s="123">
        <v>3</v>
      </c>
      <c r="AB76" s="123">
        <v>1</v>
      </c>
      <c r="AC76" s="123">
        <v>100002</v>
      </c>
      <c r="AZ76" s="123">
        <v>1</v>
      </c>
      <c r="BA76" s="123">
        <f>IF(AZ76=1,G76,0)</f>
        <v>0</v>
      </c>
      <c r="BB76" s="123">
        <f>IF(AZ76=2,G76,0)</f>
        <v>0</v>
      </c>
      <c r="BC76" s="123">
        <f>IF(AZ76=3,G76,0)</f>
        <v>0</v>
      </c>
      <c r="BD76" s="123">
        <f>IF(AZ76=4,G76,0)</f>
        <v>0</v>
      </c>
      <c r="BE76" s="123">
        <f>IF(AZ76=5,G76,0)</f>
        <v>0</v>
      </c>
      <c r="CZ76" s="123">
        <v>1E-3</v>
      </c>
    </row>
    <row r="77" spans="1:104">
      <c r="A77" s="176"/>
      <c r="B77" s="154"/>
      <c r="C77" s="152" t="s">
        <v>191</v>
      </c>
      <c r="D77" s="156"/>
      <c r="E77" s="168"/>
      <c r="F77" s="157"/>
      <c r="G77" s="151"/>
      <c r="H77" s="172"/>
      <c r="P77" s="145"/>
    </row>
    <row r="78" spans="1:104">
      <c r="A78" s="176">
        <v>37</v>
      </c>
      <c r="B78" s="154"/>
      <c r="C78" s="155" t="s">
        <v>138</v>
      </c>
      <c r="D78" s="156" t="s">
        <v>87</v>
      </c>
      <c r="E78" s="168">
        <v>5</v>
      </c>
      <c r="F78" s="157"/>
      <c r="G78" s="151">
        <f>E78*F78</f>
        <v>0</v>
      </c>
      <c r="H78" s="172"/>
      <c r="P78" s="145"/>
    </row>
    <row r="79" spans="1:104">
      <c r="A79" s="176"/>
      <c r="B79" s="154"/>
      <c r="C79" s="152" t="s">
        <v>139</v>
      </c>
      <c r="D79" s="156"/>
      <c r="E79" s="168"/>
      <c r="F79" s="157"/>
      <c r="G79" s="151"/>
      <c r="H79" s="172"/>
      <c r="P79" s="145"/>
    </row>
    <row r="80" spans="1:104">
      <c r="A80" s="153">
        <v>38</v>
      </c>
      <c r="B80" s="154"/>
      <c r="C80" s="155" t="s">
        <v>100</v>
      </c>
      <c r="D80" s="156" t="s">
        <v>101</v>
      </c>
      <c r="E80" s="157">
        <v>1.83</v>
      </c>
      <c r="F80" s="157"/>
      <c r="G80" s="151">
        <f t="shared" ref="G80:G85" si="3">E80*F80</f>
        <v>0</v>
      </c>
      <c r="H80" s="165"/>
      <c r="I80" s="165"/>
      <c r="O80" s="145"/>
    </row>
    <row r="81" spans="1:104">
      <c r="A81" s="153"/>
      <c r="B81" s="154"/>
      <c r="C81" s="164" t="s">
        <v>218</v>
      </c>
      <c r="D81" s="156"/>
      <c r="E81" s="157"/>
      <c r="F81" s="157"/>
      <c r="G81" s="151">
        <f t="shared" si="3"/>
        <v>0</v>
      </c>
      <c r="H81" s="165"/>
      <c r="I81" s="165"/>
      <c r="O81" s="145"/>
    </row>
    <row r="82" spans="1:104">
      <c r="A82" s="153">
        <v>39</v>
      </c>
      <c r="B82" s="154"/>
      <c r="C82" s="155" t="s">
        <v>102</v>
      </c>
      <c r="D82" s="156" t="s">
        <v>92</v>
      </c>
      <c r="E82" s="157">
        <v>27</v>
      </c>
      <c r="F82" s="157"/>
      <c r="G82" s="151">
        <f t="shared" si="3"/>
        <v>0</v>
      </c>
      <c r="H82" s="132"/>
      <c r="I82" s="165"/>
      <c r="O82" s="145">
        <v>2</v>
      </c>
      <c r="AA82" s="123">
        <v>3</v>
      </c>
      <c r="AB82" s="123">
        <v>1</v>
      </c>
      <c r="AC82" s="123">
        <v>100082</v>
      </c>
      <c r="AZ82" s="123">
        <v>1</v>
      </c>
      <c r="BA82" s="123">
        <f>IF(AZ82=1,G82,0)</f>
        <v>0</v>
      </c>
      <c r="BB82" s="123">
        <f>IF(AZ82=2,G82,0)</f>
        <v>0</v>
      </c>
      <c r="BC82" s="123">
        <f>IF(AZ82=3,G82,0)</f>
        <v>0</v>
      </c>
      <c r="BD82" s="123">
        <f>IF(AZ82=4,G82,0)</f>
        <v>0</v>
      </c>
      <c r="BE82" s="123">
        <f>IF(AZ82=5,G82,0)</f>
        <v>0</v>
      </c>
      <c r="CZ82" s="123">
        <v>1E-3</v>
      </c>
    </row>
    <row r="83" spans="1:104">
      <c r="A83" s="153">
        <v>40</v>
      </c>
      <c r="B83" s="154"/>
      <c r="C83" s="155" t="s">
        <v>103</v>
      </c>
      <c r="D83" s="156" t="s">
        <v>104</v>
      </c>
      <c r="E83" s="157">
        <v>27</v>
      </c>
      <c r="F83" s="157"/>
      <c r="G83" s="151">
        <f t="shared" si="3"/>
        <v>0</v>
      </c>
      <c r="H83" s="132"/>
      <c r="I83" s="165"/>
      <c r="O83" s="145"/>
    </row>
    <row r="84" spans="1:104">
      <c r="A84" s="153">
        <v>41</v>
      </c>
      <c r="B84" s="154"/>
      <c r="C84" s="155" t="s">
        <v>105</v>
      </c>
      <c r="D84" s="156" t="s">
        <v>92</v>
      </c>
      <c r="E84" s="157">
        <v>27</v>
      </c>
      <c r="F84" s="157"/>
      <c r="G84" s="151">
        <f t="shared" si="3"/>
        <v>0</v>
      </c>
      <c r="H84" s="165"/>
      <c r="I84" s="165"/>
      <c r="O84" s="145">
        <v>2</v>
      </c>
      <c r="AA84" s="123">
        <v>3</v>
      </c>
      <c r="AB84" s="123">
        <v>1</v>
      </c>
      <c r="AC84" s="123">
        <v>100083</v>
      </c>
      <c r="AZ84" s="123">
        <v>1</v>
      </c>
      <c r="BA84" s="123">
        <f>IF(AZ84=1,G84,0)</f>
        <v>0</v>
      </c>
      <c r="BB84" s="123">
        <f>IF(AZ84=2,G84,0)</f>
        <v>0</v>
      </c>
      <c r="BC84" s="123">
        <f>IF(AZ84=3,G84,0)</f>
        <v>0</v>
      </c>
      <c r="BD84" s="123">
        <f>IF(AZ84=4,G84,0)</f>
        <v>0</v>
      </c>
      <c r="BE84" s="123">
        <f>IF(AZ84=5,G84,0)</f>
        <v>0</v>
      </c>
      <c r="CZ84" s="123">
        <v>1E-3</v>
      </c>
    </row>
    <row r="85" spans="1:104">
      <c r="A85" s="153">
        <v>42</v>
      </c>
      <c r="B85" s="154"/>
      <c r="C85" s="155" t="s">
        <v>168</v>
      </c>
      <c r="D85" s="156" t="s">
        <v>89</v>
      </c>
      <c r="E85" s="157">
        <v>4.5</v>
      </c>
      <c r="F85" s="157"/>
      <c r="G85" s="151">
        <f t="shared" si="3"/>
        <v>0</v>
      </c>
      <c r="H85" s="165"/>
      <c r="I85" s="165"/>
      <c r="O85" s="145"/>
    </row>
    <row r="86" spans="1:104">
      <c r="A86" s="153" t="s">
        <v>114</v>
      </c>
      <c r="B86" s="154"/>
      <c r="C86" s="155" t="s">
        <v>106</v>
      </c>
      <c r="D86" s="156"/>
      <c r="E86" s="157"/>
      <c r="F86" s="157"/>
      <c r="G86" s="151"/>
      <c r="H86" s="165"/>
      <c r="I86" s="165"/>
      <c r="O86" s="145"/>
    </row>
    <row r="87" spans="1:104">
      <c r="A87" s="146">
        <v>43</v>
      </c>
      <c r="B87" s="139"/>
      <c r="C87" s="169" t="s">
        <v>219</v>
      </c>
      <c r="D87" s="170" t="s">
        <v>95</v>
      </c>
      <c r="E87" s="157">
        <v>9</v>
      </c>
      <c r="F87" s="157"/>
      <c r="G87" s="151">
        <f>E87*F87</f>
        <v>0</v>
      </c>
      <c r="H87" s="144"/>
      <c r="I87" s="144"/>
      <c r="O87" s="145">
        <v>1</v>
      </c>
    </row>
    <row r="88" spans="1:104">
      <c r="A88" s="146"/>
      <c r="B88" s="139"/>
      <c r="C88" s="164" t="s">
        <v>185</v>
      </c>
      <c r="D88" s="170"/>
      <c r="E88" s="157"/>
      <c r="F88" s="157"/>
      <c r="G88" s="151"/>
      <c r="H88" s="144"/>
      <c r="I88" s="144"/>
      <c r="O88" s="145"/>
    </row>
    <row r="89" spans="1:104">
      <c r="A89" s="146">
        <v>44</v>
      </c>
      <c r="B89" s="178" t="s">
        <v>147</v>
      </c>
      <c r="C89" s="169" t="s">
        <v>146</v>
      </c>
      <c r="D89" s="170" t="s">
        <v>95</v>
      </c>
      <c r="E89" s="157">
        <v>1</v>
      </c>
      <c r="F89" s="157"/>
      <c r="G89" s="151">
        <f>E89*F89</f>
        <v>0</v>
      </c>
      <c r="H89" s="144"/>
      <c r="I89" s="144"/>
      <c r="O89" s="145">
        <v>1</v>
      </c>
    </row>
    <row r="90" spans="1:104" ht="14.25" customHeight="1">
      <c r="A90" s="146"/>
      <c r="B90" s="178"/>
      <c r="C90" s="164" t="s">
        <v>145</v>
      </c>
      <c r="D90" s="170"/>
      <c r="E90" s="157"/>
      <c r="F90" s="157"/>
      <c r="G90" s="151"/>
      <c r="H90" s="144"/>
      <c r="I90" s="144"/>
      <c r="O90" s="145"/>
    </row>
    <row r="91" spans="1:104">
      <c r="A91" s="153">
        <v>45</v>
      </c>
      <c r="B91" s="154" t="s">
        <v>148</v>
      </c>
      <c r="C91" s="169" t="s">
        <v>220</v>
      </c>
      <c r="D91" s="170" t="s">
        <v>95</v>
      </c>
      <c r="E91" s="157">
        <v>80</v>
      </c>
      <c r="F91" s="157"/>
      <c r="G91" s="151">
        <f>E91*F91</f>
        <v>0</v>
      </c>
      <c r="O91" s="145"/>
    </row>
    <row r="92" spans="1:104">
      <c r="A92" s="153">
        <v>46</v>
      </c>
      <c r="B92" s="154" t="s">
        <v>150</v>
      </c>
      <c r="C92" s="169" t="s">
        <v>149</v>
      </c>
      <c r="D92" s="170" t="s">
        <v>95</v>
      </c>
      <c r="E92" s="157">
        <v>100</v>
      </c>
      <c r="F92" s="157"/>
      <c r="G92" s="151">
        <f>E92*F92</f>
        <v>0</v>
      </c>
      <c r="O92" s="145"/>
    </row>
    <row r="93" spans="1:104">
      <c r="A93" s="153">
        <v>47</v>
      </c>
      <c r="B93" s="154" t="s">
        <v>151</v>
      </c>
      <c r="C93" s="169" t="s">
        <v>152</v>
      </c>
      <c r="D93" s="170" t="s">
        <v>95</v>
      </c>
      <c r="E93" s="157">
        <v>10</v>
      </c>
      <c r="F93" s="157"/>
      <c r="G93" s="151">
        <f>E93*F93</f>
        <v>0</v>
      </c>
      <c r="O93" s="145"/>
    </row>
    <row r="94" spans="1:104">
      <c r="A94" s="153">
        <v>48</v>
      </c>
      <c r="B94" s="154" t="s">
        <v>221</v>
      </c>
      <c r="C94" s="169" t="s">
        <v>222</v>
      </c>
      <c r="D94" s="170" t="s">
        <v>95</v>
      </c>
      <c r="E94" s="157">
        <v>140</v>
      </c>
      <c r="F94" s="157"/>
      <c r="G94" s="151">
        <f>E94*F94</f>
        <v>0</v>
      </c>
      <c r="O94" s="145"/>
    </row>
    <row r="95" spans="1:104">
      <c r="A95" s="153">
        <v>49</v>
      </c>
      <c r="B95" s="154" t="s">
        <v>223</v>
      </c>
      <c r="C95" s="169" t="s">
        <v>224</v>
      </c>
      <c r="D95" s="170" t="s">
        <v>95</v>
      </c>
      <c r="E95" s="157">
        <v>70</v>
      </c>
      <c r="F95" s="157"/>
      <c r="G95" s="151">
        <f>E95*F95</f>
        <v>0</v>
      </c>
      <c r="O95" s="145"/>
    </row>
    <row r="96" spans="1:104">
      <c r="A96" s="158"/>
      <c r="B96" s="159" t="s">
        <v>94</v>
      </c>
      <c r="C96" s="160" t="str">
        <f>CONCATENATE(B51," ",C51)</f>
        <v>111_3 Výsadba rostlin:</v>
      </c>
      <c r="D96" s="158"/>
      <c r="E96" s="161"/>
      <c r="F96" s="161"/>
      <c r="G96" s="162">
        <f>SUM(G52:G95)</f>
        <v>0</v>
      </c>
      <c r="O96" s="145">
        <v>4</v>
      </c>
      <c r="BA96" s="163">
        <f>SUM(BA87:BA90)</f>
        <v>0</v>
      </c>
      <c r="BB96" s="163">
        <f>SUM(BB87:BB90)</f>
        <v>0</v>
      </c>
      <c r="BC96" s="163">
        <f>SUM(BC87:BC90)</f>
        <v>0</v>
      </c>
      <c r="BD96" s="163">
        <f>SUM(BD87:BD90)</f>
        <v>0</v>
      </c>
      <c r="BE96" s="163">
        <f>SUM(BE87:BE90)</f>
        <v>0</v>
      </c>
    </row>
    <row r="97" spans="1:104">
      <c r="A97" s="138" t="s">
        <v>85</v>
      </c>
      <c r="B97" s="139" t="s">
        <v>182</v>
      </c>
      <c r="C97" s="140" t="s">
        <v>177</v>
      </c>
      <c r="D97" s="141"/>
      <c r="E97" s="142"/>
      <c r="F97" s="142"/>
      <c r="G97" s="143"/>
      <c r="H97" s="144"/>
      <c r="I97" s="144"/>
      <c r="O97" s="145">
        <v>1</v>
      </c>
    </row>
    <row r="98" spans="1:104">
      <c r="A98" s="153">
        <v>50</v>
      </c>
      <c r="B98" s="154" t="s">
        <v>170</v>
      </c>
      <c r="C98" s="155" t="s">
        <v>171</v>
      </c>
      <c r="D98" s="156" t="s">
        <v>89</v>
      </c>
      <c r="E98" s="157">
        <v>560</v>
      </c>
      <c r="F98" s="157"/>
      <c r="G98" s="151">
        <f>E98*F98</f>
        <v>0</v>
      </c>
      <c r="O98" s="145"/>
    </row>
    <row r="99" spans="1:104">
      <c r="A99" s="153"/>
      <c r="B99" s="154"/>
      <c r="C99" s="173" t="s">
        <v>225</v>
      </c>
      <c r="D99" s="156"/>
      <c r="E99" s="157"/>
      <c r="F99" s="157"/>
      <c r="G99" s="151"/>
      <c r="O99" s="145"/>
    </row>
    <row r="100" spans="1:104">
      <c r="A100" s="153"/>
      <c r="B100" s="154"/>
      <c r="C100" s="164" t="s">
        <v>169</v>
      </c>
      <c r="D100" s="156"/>
      <c r="E100" s="168"/>
      <c r="F100" s="157"/>
      <c r="G100" s="151">
        <f>E100*F100</f>
        <v>0</v>
      </c>
      <c r="O100" s="145"/>
    </row>
    <row r="101" spans="1:104" ht="33.75">
      <c r="A101" s="153"/>
      <c r="B101" s="154"/>
      <c r="C101" s="164" t="s">
        <v>183</v>
      </c>
      <c r="D101" s="156"/>
      <c r="E101" s="168"/>
      <c r="F101" s="157"/>
      <c r="G101" s="151"/>
      <c r="O101" s="145"/>
    </row>
    <row r="102" spans="1:104">
      <c r="A102" s="153">
        <v>51</v>
      </c>
      <c r="B102" s="154" t="s">
        <v>172</v>
      </c>
      <c r="C102" s="155" t="s">
        <v>173</v>
      </c>
      <c r="D102" s="156" t="s">
        <v>95</v>
      </c>
      <c r="E102" s="157">
        <v>72</v>
      </c>
      <c r="F102" s="157"/>
      <c r="G102" s="151">
        <f>E102*F102</f>
        <v>0</v>
      </c>
      <c r="O102" s="145"/>
    </row>
    <row r="103" spans="1:104">
      <c r="A103" s="153"/>
      <c r="B103" s="154"/>
      <c r="C103" s="173" t="s">
        <v>226</v>
      </c>
      <c r="D103" s="156"/>
      <c r="E103" s="157"/>
      <c r="F103" s="157"/>
      <c r="G103" s="151"/>
      <c r="O103" s="145"/>
    </row>
    <row r="104" spans="1:104">
      <c r="A104" s="153"/>
      <c r="B104" s="154"/>
      <c r="C104" s="164" t="s">
        <v>107</v>
      </c>
      <c r="D104" s="156"/>
      <c r="E104" s="157"/>
      <c r="F104" s="157"/>
      <c r="G104" s="151">
        <f>E104*F104</f>
        <v>0</v>
      </c>
      <c r="O104" s="145"/>
    </row>
    <row r="105" spans="1:104" ht="45">
      <c r="A105" s="153"/>
      <c r="B105" s="154"/>
      <c r="C105" s="164" t="s">
        <v>184</v>
      </c>
      <c r="D105" s="156"/>
      <c r="E105" s="157"/>
      <c r="F105" s="157"/>
      <c r="G105" s="151"/>
      <c r="O105" s="145"/>
    </row>
    <row r="106" spans="1:104">
      <c r="A106" s="153">
        <v>52</v>
      </c>
      <c r="B106" s="154" t="s">
        <v>176</v>
      </c>
      <c r="C106" s="155" t="s">
        <v>108</v>
      </c>
      <c r="D106" s="156" t="s">
        <v>87</v>
      </c>
      <c r="E106" s="157">
        <v>12</v>
      </c>
      <c r="F106" s="157"/>
      <c r="G106" s="151">
        <f>E106*F106</f>
        <v>0</v>
      </c>
      <c r="O106" s="145">
        <v>2</v>
      </c>
      <c r="AA106" s="123">
        <v>1</v>
      </c>
      <c r="AB106" s="123">
        <v>1</v>
      </c>
      <c r="AC106" s="123">
        <v>1</v>
      </c>
      <c r="AZ106" s="123">
        <v>1</v>
      </c>
      <c r="BA106" s="123">
        <f>IF(AZ106=1,G106,0)</f>
        <v>0</v>
      </c>
      <c r="BB106" s="123">
        <f>IF(AZ106=2,G106,0)</f>
        <v>0</v>
      </c>
      <c r="BC106" s="123">
        <f>IF(AZ106=3,G106,0)</f>
        <v>0</v>
      </c>
      <c r="BD106" s="123">
        <f>IF(AZ106=4,G106,0)</f>
        <v>0</v>
      </c>
      <c r="BE106" s="123">
        <f>IF(AZ106=5,G106,0)</f>
        <v>0</v>
      </c>
      <c r="CZ106" s="123">
        <v>0</v>
      </c>
    </row>
    <row r="107" spans="1:104">
      <c r="A107" s="153"/>
      <c r="B107" s="154"/>
      <c r="C107" s="164" t="s">
        <v>175</v>
      </c>
      <c r="D107" s="156"/>
      <c r="E107" s="157"/>
      <c r="F107" s="157"/>
      <c r="G107" s="151">
        <f>E107*F107</f>
        <v>0</v>
      </c>
      <c r="O107" s="145"/>
    </row>
    <row r="108" spans="1:104">
      <c r="A108" s="153">
        <v>53</v>
      </c>
      <c r="B108" s="154" t="s">
        <v>178</v>
      </c>
      <c r="C108" s="155" t="s">
        <v>109</v>
      </c>
      <c r="D108" s="156" t="s">
        <v>87</v>
      </c>
      <c r="E108" s="157">
        <v>28</v>
      </c>
      <c r="F108" s="157"/>
      <c r="G108" s="151">
        <f>E108*F108</f>
        <v>0</v>
      </c>
      <c r="O108" s="145">
        <v>2</v>
      </c>
      <c r="AA108" s="123">
        <v>1</v>
      </c>
      <c r="AB108" s="123">
        <v>1</v>
      </c>
      <c r="AC108" s="123">
        <v>1</v>
      </c>
      <c r="AZ108" s="123">
        <v>1</v>
      </c>
      <c r="BA108" s="123">
        <f>IF(AZ108=1,G108,0)</f>
        <v>0</v>
      </c>
      <c r="BB108" s="123">
        <f>IF(AZ108=2,G108,0)</f>
        <v>0</v>
      </c>
      <c r="BC108" s="123">
        <f>IF(AZ108=3,G108,0)</f>
        <v>0</v>
      </c>
      <c r="BD108" s="123">
        <f>IF(AZ108=4,G108,0)</f>
        <v>0</v>
      </c>
      <c r="BE108" s="123">
        <f>IF(AZ108=5,G108,0)</f>
        <v>0</v>
      </c>
      <c r="CZ108" s="123">
        <v>0</v>
      </c>
    </row>
    <row r="109" spans="1:104">
      <c r="A109" s="153"/>
      <c r="B109" s="154"/>
      <c r="C109" s="164" t="s">
        <v>174</v>
      </c>
      <c r="D109" s="156"/>
      <c r="E109" s="157"/>
      <c r="F109" s="157"/>
      <c r="G109" s="151">
        <f>E109*F109</f>
        <v>0</v>
      </c>
      <c r="O109" s="145"/>
    </row>
    <row r="110" spans="1:104">
      <c r="A110" s="158"/>
      <c r="B110" s="159" t="s">
        <v>94</v>
      </c>
      <c r="C110" s="160" t="str">
        <f>CONCATENATE(B97," ",C97)</f>
        <v>111_4 Následná péče po dobu 3 let:</v>
      </c>
      <c r="D110" s="158"/>
      <c r="E110" s="161"/>
      <c r="F110" s="161"/>
      <c r="G110" s="162">
        <f>SUM(G98:G109)</f>
        <v>0</v>
      </c>
      <c r="O110" s="145">
        <v>4</v>
      </c>
      <c r="BA110" s="163">
        <f>SUM(BA97:BA109)</f>
        <v>0</v>
      </c>
      <c r="BB110" s="163">
        <f>SUM(BB97:BB109)</f>
        <v>0</v>
      </c>
      <c r="BC110" s="163">
        <f>SUM(BC97:BC109)</f>
        <v>0</v>
      </c>
      <c r="BD110" s="163">
        <f>SUM(BD97:BD109)</f>
        <v>0</v>
      </c>
      <c r="BE110" s="163">
        <f>SUM(BE97:BE109)</f>
        <v>0</v>
      </c>
    </row>
  </sheetData>
  <sheetProtection selectLockedCells="1" selectUnlockedCells="1"/>
  <mergeCells count="4">
    <mergeCell ref="A1:G1"/>
    <mergeCell ref="A3:B3"/>
    <mergeCell ref="A4:B4"/>
    <mergeCell ref="C4:G4"/>
  </mergeCells>
  <pageMargins left="0.78740157480314965" right="0.19685039370078741" top="0.59055118110236227" bottom="0.59055118110236227" header="0.51181102362204722" footer="0.11811023622047245"/>
  <pageSetup paperSize="9" firstPageNumber="0" orientation="portrait" horizontalDpi="300" verticalDpi="300" r:id="rId1"/>
  <headerFooter alignWithMargins="0">
    <oddFooter>&amp;L&amp;9SO-04&amp;CStrana &amp;P&amp;R&amp;"Arial,Obyčejné"D.1.4.8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Položky!Excel_BuiltIn_Print_Area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</dc:creator>
  <cp:lastModifiedBy>Jiří Bobek</cp:lastModifiedBy>
  <cp:lastPrinted>2020-09-02T10:20:23Z</cp:lastPrinted>
  <dcterms:created xsi:type="dcterms:W3CDTF">2020-07-19T16:19:16Z</dcterms:created>
  <dcterms:modified xsi:type="dcterms:W3CDTF">2020-09-02T11:02:39Z</dcterms:modified>
</cp:coreProperties>
</file>